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755" windowHeight="11880" activeTab="0"/>
  </bookViews>
  <sheets>
    <sheet name="Trainingszone" sheetId="1" r:id="rId1"/>
    <sheet name="wk1" sheetId="2" r:id="rId2"/>
    <sheet name="wk2" sheetId="3" r:id="rId3"/>
    <sheet name="wk3" sheetId="4" r:id="rId4"/>
    <sheet name="wk4" sheetId="5" r:id="rId5"/>
    <sheet name="wk5" sheetId="6" r:id="rId6"/>
    <sheet name="wk6" sheetId="7" r:id="rId7"/>
    <sheet name="wk7" sheetId="8" r:id="rId8"/>
    <sheet name="wk8" sheetId="9" r:id="rId9"/>
    <sheet name="wk9" sheetId="10" r:id="rId10"/>
    <sheet name="wk10" sheetId="11" r:id="rId11"/>
  </sheets>
  <definedNames>
    <definedName name="Zone">'Trainingszone'!$A$1:$G$9</definedName>
  </definedNames>
  <calcPr fullCalcOnLoad="1"/>
</workbook>
</file>

<file path=xl/sharedStrings.xml><?xml version="1.0" encoding="utf-8"?>
<sst xmlns="http://schemas.openxmlformats.org/spreadsheetml/2006/main" count="458" uniqueCount="90">
  <si>
    <t>Maandag</t>
  </si>
  <si>
    <t>Dinsdag</t>
  </si>
  <si>
    <t>Woensdag</t>
  </si>
  <si>
    <t>Donderdag</t>
  </si>
  <si>
    <t>Vrijdag</t>
  </si>
  <si>
    <t>Zondag</t>
  </si>
  <si>
    <t>Dag</t>
  </si>
  <si>
    <t>Inhoud</t>
  </si>
  <si>
    <t>Gevoel</t>
  </si>
  <si>
    <t xml:space="preserve">Totaal: </t>
  </si>
  <si>
    <t>ExL</t>
  </si>
  <si>
    <t>ExM</t>
  </si>
  <si>
    <t>ExK</t>
  </si>
  <si>
    <t>II</t>
  </si>
  <si>
    <t>R</t>
  </si>
  <si>
    <t>Recuperatie</t>
  </si>
  <si>
    <t>Extensief Lang</t>
  </si>
  <si>
    <t>Extensief Kort</t>
  </si>
  <si>
    <t>Intensief interval</t>
  </si>
  <si>
    <t>Code</t>
  </si>
  <si>
    <t>Symbool</t>
  </si>
  <si>
    <t>Zone</t>
  </si>
  <si>
    <t xml:space="preserve"> -</t>
  </si>
  <si>
    <t>Naam</t>
  </si>
  <si>
    <t>Hfmax</t>
  </si>
  <si>
    <t>Hfrust</t>
  </si>
  <si>
    <t>Hfreserve</t>
  </si>
  <si>
    <t>Relax, nooit buiten adem</t>
  </si>
  <si>
    <t>Comfortabel gevoel, praten is nog mogelijk</t>
  </si>
  <si>
    <t>Minder comfortabel gevoel, praten wordt moeilijker</t>
  </si>
  <si>
    <t>Oncomfortabel gevoel, harde training</t>
  </si>
  <si>
    <t>Zeer harde training, praten is onmogelijk</t>
  </si>
  <si>
    <t>C</t>
  </si>
  <si>
    <t xml:space="preserve">Dit zijn trainingen van relatief lange duur. Het tempo is relatief laag zodat je gemakkelijk kunt praten tijdens de training. </t>
  </si>
  <si>
    <t>Extensief Lang (ExL)</t>
  </si>
  <si>
    <t>Extensief Kort (ExK)</t>
  </si>
  <si>
    <t>Intensief Interval (II)</t>
  </si>
  <si>
    <t>Deze training duurt minder lang dan de vorige en de intensiteit ligt beduidend hoger. Je hebt een minder comfortabel gevoel en je ademhalingsritme is duidelijk verhoogd.</t>
  </si>
  <si>
    <t>Hartslagzone</t>
  </si>
  <si>
    <t>Duur</t>
  </si>
  <si>
    <t>Zaterdag</t>
  </si>
  <si>
    <t xml:space="preserve">Recuperatie (R ) </t>
  </si>
  <si>
    <t>TD-vlak</t>
  </si>
  <si>
    <t>Tempo-duur vlak</t>
  </si>
  <si>
    <t>TD-helling</t>
  </si>
  <si>
    <t>Tempo-duur helling</t>
  </si>
  <si>
    <t>EI</t>
  </si>
  <si>
    <t>Extensief interval</t>
  </si>
  <si>
    <t>Losrijden, zeer relax</t>
  </si>
  <si>
    <t xml:space="preserve">Tempo-duur (vlak+helliing)                         </t>
  </si>
  <si>
    <t>De intensiteit van deze training situeert zich in de buurt van de overslagpols. De trainingen worden als zwaar ervaren</t>
  </si>
  <si>
    <t>Door deze trainingen wordt het weerstandsvermogen getraind. De intensiteit is zeer hoog tot maximaal. Deze trainingen worden door de renner als zeer zwaar ervaren.</t>
  </si>
  <si>
    <t>souplesse</t>
  </si>
  <si>
    <t>3x2' hoge weerstand, 40-60 rpm, rec.2'los</t>
  </si>
  <si>
    <t>2x8' tempo-duur, rec.5'los</t>
  </si>
  <si>
    <t>souplesse op rollen</t>
  </si>
  <si>
    <t xml:space="preserve">Dit is de zone van de hersteltrainingen, uitgevoerd voor en na een intensieve training. Het tempo is zeer rustig. </t>
  </si>
  <si>
    <t>3x3' hoge weerstand, 40-60 rpm, rec.2'los</t>
  </si>
  <si>
    <t>3x8' tempo-duur, rec.5'los</t>
  </si>
  <si>
    <t>Basis week 2</t>
  </si>
  <si>
    <t>4x3' hoge weerstand, 40-60 rpm, rec.2'los</t>
  </si>
  <si>
    <t>3x10' tempo-duur, rec.5'los</t>
  </si>
  <si>
    <t>Basis week 3</t>
  </si>
  <si>
    <t>Basis week 1</t>
  </si>
  <si>
    <t>Basis week 4</t>
  </si>
  <si>
    <t>5x3' hoge weerstand, 40-60 rpm, rec.2'los</t>
  </si>
  <si>
    <t>4x10' tempo-duur, rec.5'los</t>
  </si>
  <si>
    <t>Basis week 5</t>
  </si>
  <si>
    <t>duurtraining, souplesse</t>
  </si>
  <si>
    <t>Basis week 10</t>
  </si>
  <si>
    <t>8x3' hoge weerstand, 40-60 rpm, rec.2'los</t>
  </si>
  <si>
    <t>tempo-duur helling</t>
  </si>
  <si>
    <t>Basis week 9</t>
  </si>
  <si>
    <t>7x3' hoge weerstand, 40-60 rpm, rec.2'los</t>
  </si>
  <si>
    <t>Basis week 7</t>
  </si>
  <si>
    <t>Basis week 8</t>
  </si>
  <si>
    <t>6x3' hoge weerstand, 40-60 rpm, rec.2'los</t>
  </si>
  <si>
    <t>Ronde</t>
  </si>
  <si>
    <t>RvV</t>
  </si>
  <si>
    <t>Basis week 6</t>
  </si>
  <si>
    <t>Krachttraining op rollen</t>
  </si>
  <si>
    <t>Extensief medium</t>
  </si>
  <si>
    <t>Extensief medium (ExM)</t>
  </si>
  <si>
    <t>Extensief lang</t>
  </si>
  <si>
    <t xml:space="preserve">Het fietstempo blijft relatief laag maar toch hoger dan bij Extensief lang. Deze trainingsvorm bereidt u voor op intensievere trainingen. </t>
  </si>
  <si>
    <t>Extensief kort</t>
  </si>
  <si>
    <t>Duurtraining met tempowissels</t>
  </si>
  <si>
    <t>Training op heuvelachtig parcours, totaal 180'</t>
  </si>
  <si>
    <t>Training op heuvelachtig parcours, totaal 240'</t>
  </si>
  <si>
    <t>Training op heuvelachtig parcours, totaal 300'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</si>
</sst>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13]dddd\ d\ mmmm\ yyyy"/>
    <numFmt numFmtId="173" formatCode="d/mm/yy;@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i/>
      <sz val="10"/>
      <color indexed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vertical="distributed"/>
    </xf>
    <xf numFmtId="1" fontId="0" fillId="33" borderId="11" xfId="0" applyNumberForma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1" fontId="0" fillId="33" borderId="14" xfId="0" applyNumberForma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1" fontId="0" fillId="33" borderId="16" xfId="0" applyNumberForma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1" fillId="37" borderId="17" xfId="0" applyFont="1" applyFill="1" applyBorder="1" applyAlignment="1">
      <alignment/>
    </xf>
    <xf numFmtId="0" fontId="1" fillId="37" borderId="18" xfId="0" applyFont="1" applyFill="1" applyBorder="1" applyAlignment="1">
      <alignment/>
    </xf>
    <xf numFmtId="0" fontId="1" fillId="37" borderId="19" xfId="0" applyFont="1" applyFill="1" applyBorder="1" applyAlignment="1">
      <alignment horizontal="center"/>
    </xf>
    <xf numFmtId="0" fontId="4" fillId="37" borderId="20" xfId="0" applyFont="1" applyFill="1" applyBorder="1" applyAlignment="1">
      <alignment/>
    </xf>
    <xf numFmtId="1" fontId="0" fillId="33" borderId="21" xfId="0" applyNumberFormat="1" applyFill="1" applyBorder="1" applyAlignment="1">
      <alignment horizontal="center"/>
    </xf>
    <xf numFmtId="0" fontId="4" fillId="33" borderId="21" xfId="0" applyFont="1" applyFill="1" applyBorder="1" applyAlignment="1">
      <alignment horizontal="left"/>
    </xf>
    <xf numFmtId="1" fontId="7" fillId="33" borderId="0" xfId="0" applyNumberFormat="1" applyFont="1" applyFill="1" applyAlignment="1">
      <alignment horizontal="center"/>
    </xf>
    <xf numFmtId="0" fontId="0" fillId="33" borderId="22" xfId="0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1" fontId="0" fillId="33" borderId="24" xfId="0" applyNumberFormat="1" applyFill="1" applyBorder="1" applyAlignment="1">
      <alignment horizontal="center"/>
    </xf>
    <xf numFmtId="0" fontId="4" fillId="33" borderId="24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left" vertical="top"/>
    </xf>
    <xf numFmtId="0" fontId="3" fillId="33" borderId="27" xfId="0" applyFont="1" applyFill="1" applyBorder="1" applyAlignment="1">
      <alignment horizontal="left"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/>
    </xf>
    <xf numFmtId="0" fontId="43" fillId="33" borderId="0" xfId="0" applyFont="1" applyFill="1" applyAlignment="1">
      <alignment/>
    </xf>
    <xf numFmtId="0" fontId="43" fillId="33" borderId="28" xfId="0" applyFont="1" applyFill="1" applyBorder="1" applyAlignment="1">
      <alignment horizontal="center"/>
    </xf>
    <xf numFmtId="0" fontId="43" fillId="33" borderId="29" xfId="0" applyFont="1" applyFill="1" applyBorder="1" applyAlignment="1">
      <alignment/>
    </xf>
    <xf numFmtId="0" fontId="43" fillId="33" borderId="29" xfId="0" applyFont="1" applyFill="1" applyBorder="1" applyAlignment="1">
      <alignment horizontal="center"/>
    </xf>
    <xf numFmtId="0" fontId="43" fillId="33" borderId="30" xfId="0" applyFont="1" applyFill="1" applyBorder="1" applyAlignment="1">
      <alignment horizontal="center"/>
    </xf>
    <xf numFmtId="0" fontId="43" fillId="33" borderId="16" xfId="0" applyFont="1" applyFill="1" applyBorder="1" applyAlignment="1">
      <alignment/>
    </xf>
    <xf numFmtId="0" fontId="43" fillId="33" borderId="16" xfId="0" applyFont="1" applyFill="1" applyBorder="1" applyAlignment="1">
      <alignment horizontal="center"/>
    </xf>
    <xf numFmtId="0" fontId="43" fillId="33" borderId="31" xfId="0" applyFont="1" applyFill="1" applyBorder="1" applyAlignment="1">
      <alignment/>
    </xf>
    <xf numFmtId="1" fontId="0" fillId="33" borderId="0" xfId="0" applyNumberFormat="1" applyFill="1" applyAlignment="1">
      <alignment/>
    </xf>
    <xf numFmtId="1" fontId="0" fillId="33" borderId="32" xfId="0" applyNumberFormat="1" applyFill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justify" vertical="distributed"/>
    </xf>
    <xf numFmtId="0" fontId="0" fillId="33" borderId="14" xfId="0" applyFill="1" applyBorder="1" applyAlignment="1">
      <alignment horizontal="left"/>
    </xf>
    <xf numFmtId="0" fontId="0" fillId="33" borderId="34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3" fillId="33" borderId="27" xfId="0" applyFont="1" applyFill="1" applyBorder="1" applyAlignment="1">
      <alignment horizontal="left"/>
    </xf>
    <xf numFmtId="0" fontId="1" fillId="37" borderId="19" xfId="0" applyFont="1" applyFill="1" applyBorder="1" applyAlignment="1">
      <alignment horizontal="center"/>
    </xf>
    <xf numFmtId="0" fontId="1" fillId="37" borderId="36" xfId="0" applyFont="1" applyFill="1" applyBorder="1" applyAlignment="1">
      <alignment horizontal="center"/>
    </xf>
    <xf numFmtId="0" fontId="1" fillId="37" borderId="37" xfId="0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5" fillId="37" borderId="18" xfId="0" applyFont="1" applyFill="1" applyBorder="1" applyAlignment="1">
      <alignment horizontal="center"/>
    </xf>
    <xf numFmtId="0" fontId="0" fillId="33" borderId="24" xfId="0" applyFill="1" applyBorder="1" applyAlignment="1">
      <alignment horizontal="left"/>
    </xf>
    <xf numFmtId="0" fontId="0" fillId="33" borderId="40" xfId="0" applyFill="1" applyBorder="1" applyAlignment="1">
      <alignment horizontal="left"/>
    </xf>
    <xf numFmtId="0" fontId="0" fillId="33" borderId="41" xfId="0" applyFill="1" applyBorder="1" applyAlignment="1">
      <alignment vertical="top"/>
    </xf>
    <xf numFmtId="0" fontId="0" fillId="33" borderId="42" xfId="0" applyFill="1" applyBorder="1" applyAlignment="1">
      <alignment vertical="top"/>
    </xf>
    <xf numFmtId="0" fontId="0" fillId="33" borderId="43" xfId="0" applyFill="1" applyBorder="1" applyAlignment="1">
      <alignment vertical="top"/>
    </xf>
    <xf numFmtId="0" fontId="0" fillId="33" borderId="44" xfId="0" applyFill="1" applyBorder="1" applyAlignment="1">
      <alignment vertical="top"/>
    </xf>
    <xf numFmtId="0" fontId="43" fillId="33" borderId="10" xfId="0" applyFont="1" applyFill="1" applyBorder="1" applyAlignment="1">
      <alignment vertical="distributed"/>
    </xf>
    <xf numFmtId="0" fontId="43" fillId="33" borderId="45" xfId="0" applyFont="1" applyFill="1" applyBorder="1" applyAlignment="1">
      <alignment vertical="distributed"/>
    </xf>
    <xf numFmtId="0" fontId="0" fillId="33" borderId="45" xfId="0" applyFill="1" applyBorder="1" applyAlignment="1">
      <alignment horizontal="left" vertical="distributed" indent="1"/>
    </xf>
    <xf numFmtId="0" fontId="0" fillId="33" borderId="13" xfId="0" applyFill="1" applyBorder="1" applyAlignment="1">
      <alignment horizontal="left" vertical="distributed" indent="1"/>
    </xf>
    <xf numFmtId="0" fontId="0" fillId="33" borderId="30" xfId="0" applyFill="1" applyBorder="1" applyAlignment="1">
      <alignment horizontal="left" vertical="distributed" indent="1"/>
    </xf>
    <xf numFmtId="0" fontId="1" fillId="33" borderId="13" xfId="0" applyFont="1" applyFill="1" applyBorder="1" applyAlignment="1">
      <alignment horizontal="left" vertical="distributed" indent="1"/>
    </xf>
    <xf numFmtId="0" fontId="0" fillId="33" borderId="46" xfId="0" applyFill="1" applyBorder="1" applyAlignment="1">
      <alignment horizontal="left" vertical="distributed" indent="1"/>
    </xf>
    <xf numFmtId="0" fontId="1" fillId="33" borderId="45" xfId="0" applyFont="1" applyFill="1" applyBorder="1" applyAlignment="1">
      <alignment horizontal="left" vertical="distributed" indent="1"/>
    </xf>
    <xf numFmtId="0" fontId="0" fillId="33" borderId="45" xfId="0" applyFont="1" applyFill="1" applyBorder="1" applyAlignment="1">
      <alignment horizontal="left" vertical="distributed" indent="1"/>
    </xf>
    <xf numFmtId="1" fontId="1" fillId="33" borderId="24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 vertical="distributed" indent="1"/>
    </xf>
    <xf numFmtId="1" fontId="0" fillId="33" borderId="14" xfId="0" applyNumberFormat="1" applyFill="1" applyBorder="1" applyAlignment="1">
      <alignment horizontal="left"/>
    </xf>
    <xf numFmtId="1" fontId="43" fillId="33" borderId="14" xfId="0" applyNumberFormat="1" applyFont="1" applyFill="1" applyBorder="1" applyAlignment="1">
      <alignment horizontal="left"/>
    </xf>
    <xf numFmtId="1" fontId="43" fillId="33" borderId="16" xfId="0" applyNumberFormat="1" applyFont="1" applyFill="1" applyBorder="1" applyAlignment="1">
      <alignment horizontal="left"/>
    </xf>
    <xf numFmtId="1" fontId="0" fillId="33" borderId="0" xfId="0" applyNumberForma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133350</xdr:rowOff>
    </xdr:from>
    <xdr:to>
      <xdr:col>1</xdr:col>
      <xdr:colOff>2409825</xdr:colOff>
      <xdr:row>2</xdr:row>
      <xdr:rowOff>47625</xdr:rowOff>
    </xdr:to>
    <xdr:sp>
      <xdr:nvSpPr>
        <xdr:cNvPr id="1" name="AutoShape 5"/>
        <xdr:cNvSpPr>
          <a:spLocks/>
        </xdr:cNvSpPr>
      </xdr:nvSpPr>
      <xdr:spPr>
        <a:xfrm>
          <a:off x="561975" y="133350"/>
          <a:ext cx="3228975" cy="266700"/>
        </a:xfrm>
        <a:prstGeom prst="round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133350</xdr:rowOff>
    </xdr:from>
    <xdr:to>
      <xdr:col>2</xdr:col>
      <xdr:colOff>323850</xdr:colOff>
      <xdr:row>2</xdr:row>
      <xdr:rowOff>47625</xdr:rowOff>
    </xdr:to>
    <xdr:sp>
      <xdr:nvSpPr>
        <xdr:cNvPr id="1" name="AutoShape 5"/>
        <xdr:cNvSpPr>
          <a:spLocks/>
        </xdr:cNvSpPr>
      </xdr:nvSpPr>
      <xdr:spPr>
        <a:xfrm>
          <a:off x="561975" y="133350"/>
          <a:ext cx="4181475" cy="266700"/>
        </a:xfrm>
        <a:prstGeom prst="round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0</xdr:row>
      <xdr:rowOff>133350</xdr:rowOff>
    </xdr:from>
    <xdr:to>
      <xdr:col>3</xdr:col>
      <xdr:colOff>9525</xdr:colOff>
      <xdr:row>2</xdr:row>
      <xdr:rowOff>47625</xdr:rowOff>
    </xdr:to>
    <xdr:sp>
      <xdr:nvSpPr>
        <xdr:cNvPr id="2" name="AutoShape 5"/>
        <xdr:cNvSpPr>
          <a:spLocks/>
        </xdr:cNvSpPr>
      </xdr:nvSpPr>
      <xdr:spPr>
        <a:xfrm>
          <a:off x="561975" y="133350"/>
          <a:ext cx="4191000" cy="266700"/>
        </a:xfrm>
        <a:prstGeom prst="round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133350</xdr:rowOff>
    </xdr:from>
    <xdr:to>
      <xdr:col>1</xdr:col>
      <xdr:colOff>2409825</xdr:colOff>
      <xdr:row>2</xdr:row>
      <xdr:rowOff>47625</xdr:rowOff>
    </xdr:to>
    <xdr:sp>
      <xdr:nvSpPr>
        <xdr:cNvPr id="1" name="AutoShape 5"/>
        <xdr:cNvSpPr>
          <a:spLocks/>
        </xdr:cNvSpPr>
      </xdr:nvSpPr>
      <xdr:spPr>
        <a:xfrm>
          <a:off x="561975" y="133350"/>
          <a:ext cx="3228975" cy="266700"/>
        </a:xfrm>
        <a:prstGeom prst="round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133350</xdr:rowOff>
    </xdr:from>
    <xdr:to>
      <xdr:col>1</xdr:col>
      <xdr:colOff>2409825</xdr:colOff>
      <xdr:row>2</xdr:row>
      <xdr:rowOff>47625</xdr:rowOff>
    </xdr:to>
    <xdr:sp>
      <xdr:nvSpPr>
        <xdr:cNvPr id="1" name="AutoShape 5"/>
        <xdr:cNvSpPr>
          <a:spLocks/>
        </xdr:cNvSpPr>
      </xdr:nvSpPr>
      <xdr:spPr>
        <a:xfrm>
          <a:off x="561975" y="133350"/>
          <a:ext cx="3228975" cy="266700"/>
        </a:xfrm>
        <a:prstGeom prst="round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133350</xdr:rowOff>
    </xdr:from>
    <xdr:to>
      <xdr:col>2</xdr:col>
      <xdr:colOff>323850</xdr:colOff>
      <xdr:row>2</xdr:row>
      <xdr:rowOff>47625</xdr:rowOff>
    </xdr:to>
    <xdr:sp>
      <xdr:nvSpPr>
        <xdr:cNvPr id="1" name="AutoShape 5"/>
        <xdr:cNvSpPr>
          <a:spLocks/>
        </xdr:cNvSpPr>
      </xdr:nvSpPr>
      <xdr:spPr>
        <a:xfrm>
          <a:off x="561975" y="133350"/>
          <a:ext cx="4181475" cy="266700"/>
        </a:xfrm>
        <a:prstGeom prst="round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133350</xdr:rowOff>
    </xdr:from>
    <xdr:to>
      <xdr:col>2</xdr:col>
      <xdr:colOff>0</xdr:colOff>
      <xdr:row>2</xdr:row>
      <xdr:rowOff>47625</xdr:rowOff>
    </xdr:to>
    <xdr:sp>
      <xdr:nvSpPr>
        <xdr:cNvPr id="1" name="AutoShape 5"/>
        <xdr:cNvSpPr>
          <a:spLocks/>
        </xdr:cNvSpPr>
      </xdr:nvSpPr>
      <xdr:spPr>
        <a:xfrm>
          <a:off x="561975" y="133350"/>
          <a:ext cx="3857625" cy="266700"/>
        </a:xfrm>
        <a:prstGeom prst="round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133350</xdr:rowOff>
    </xdr:from>
    <xdr:to>
      <xdr:col>1</xdr:col>
      <xdr:colOff>2409825</xdr:colOff>
      <xdr:row>2</xdr:row>
      <xdr:rowOff>47625</xdr:rowOff>
    </xdr:to>
    <xdr:sp>
      <xdr:nvSpPr>
        <xdr:cNvPr id="1" name="AutoShape 5"/>
        <xdr:cNvSpPr>
          <a:spLocks/>
        </xdr:cNvSpPr>
      </xdr:nvSpPr>
      <xdr:spPr>
        <a:xfrm>
          <a:off x="561975" y="133350"/>
          <a:ext cx="3228975" cy="266700"/>
        </a:xfrm>
        <a:prstGeom prst="round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0</xdr:row>
      <xdr:rowOff>133350</xdr:rowOff>
    </xdr:from>
    <xdr:to>
      <xdr:col>1</xdr:col>
      <xdr:colOff>2409825</xdr:colOff>
      <xdr:row>2</xdr:row>
      <xdr:rowOff>47625</xdr:rowOff>
    </xdr:to>
    <xdr:sp>
      <xdr:nvSpPr>
        <xdr:cNvPr id="2" name="AutoShape 5"/>
        <xdr:cNvSpPr>
          <a:spLocks/>
        </xdr:cNvSpPr>
      </xdr:nvSpPr>
      <xdr:spPr>
        <a:xfrm>
          <a:off x="561975" y="133350"/>
          <a:ext cx="3228975" cy="266700"/>
        </a:xfrm>
        <a:prstGeom prst="round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0</xdr:row>
      <xdr:rowOff>133350</xdr:rowOff>
    </xdr:from>
    <xdr:to>
      <xdr:col>1</xdr:col>
      <xdr:colOff>2409825</xdr:colOff>
      <xdr:row>2</xdr:row>
      <xdr:rowOff>47625</xdr:rowOff>
    </xdr:to>
    <xdr:sp>
      <xdr:nvSpPr>
        <xdr:cNvPr id="3" name="AutoShape 5"/>
        <xdr:cNvSpPr>
          <a:spLocks/>
        </xdr:cNvSpPr>
      </xdr:nvSpPr>
      <xdr:spPr>
        <a:xfrm>
          <a:off x="561975" y="133350"/>
          <a:ext cx="3228975" cy="266700"/>
        </a:xfrm>
        <a:prstGeom prst="round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133350</xdr:rowOff>
    </xdr:from>
    <xdr:to>
      <xdr:col>2</xdr:col>
      <xdr:colOff>323850</xdr:colOff>
      <xdr:row>2</xdr:row>
      <xdr:rowOff>47625</xdr:rowOff>
    </xdr:to>
    <xdr:sp>
      <xdr:nvSpPr>
        <xdr:cNvPr id="1" name="AutoShape 5"/>
        <xdr:cNvSpPr>
          <a:spLocks/>
        </xdr:cNvSpPr>
      </xdr:nvSpPr>
      <xdr:spPr>
        <a:xfrm>
          <a:off x="561975" y="133350"/>
          <a:ext cx="4181475" cy="266700"/>
        </a:xfrm>
        <a:prstGeom prst="round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0</xdr:row>
      <xdr:rowOff>133350</xdr:rowOff>
    </xdr:from>
    <xdr:to>
      <xdr:col>2</xdr:col>
      <xdr:colOff>314325</xdr:colOff>
      <xdr:row>2</xdr:row>
      <xdr:rowOff>47625</xdr:rowOff>
    </xdr:to>
    <xdr:sp>
      <xdr:nvSpPr>
        <xdr:cNvPr id="2" name="AutoShape 5"/>
        <xdr:cNvSpPr>
          <a:spLocks/>
        </xdr:cNvSpPr>
      </xdr:nvSpPr>
      <xdr:spPr>
        <a:xfrm>
          <a:off x="561975" y="133350"/>
          <a:ext cx="4171950" cy="266700"/>
        </a:xfrm>
        <a:prstGeom prst="round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133350</xdr:rowOff>
    </xdr:from>
    <xdr:to>
      <xdr:col>2</xdr:col>
      <xdr:colOff>323850</xdr:colOff>
      <xdr:row>2</xdr:row>
      <xdr:rowOff>47625</xdr:rowOff>
    </xdr:to>
    <xdr:sp>
      <xdr:nvSpPr>
        <xdr:cNvPr id="1" name="AutoShape 5"/>
        <xdr:cNvSpPr>
          <a:spLocks/>
        </xdr:cNvSpPr>
      </xdr:nvSpPr>
      <xdr:spPr>
        <a:xfrm>
          <a:off x="561975" y="133350"/>
          <a:ext cx="4181475" cy="266700"/>
        </a:xfrm>
        <a:prstGeom prst="round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0</xdr:row>
      <xdr:rowOff>133350</xdr:rowOff>
    </xdr:from>
    <xdr:to>
      <xdr:col>2</xdr:col>
      <xdr:colOff>314325</xdr:colOff>
      <xdr:row>2</xdr:row>
      <xdr:rowOff>47625</xdr:rowOff>
    </xdr:to>
    <xdr:sp>
      <xdr:nvSpPr>
        <xdr:cNvPr id="2" name="AutoShape 5"/>
        <xdr:cNvSpPr>
          <a:spLocks/>
        </xdr:cNvSpPr>
      </xdr:nvSpPr>
      <xdr:spPr>
        <a:xfrm>
          <a:off x="561975" y="133350"/>
          <a:ext cx="4171950" cy="266700"/>
        </a:xfrm>
        <a:prstGeom prst="round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133350</xdr:rowOff>
    </xdr:from>
    <xdr:to>
      <xdr:col>2</xdr:col>
      <xdr:colOff>323850</xdr:colOff>
      <xdr:row>2</xdr:row>
      <xdr:rowOff>47625</xdr:rowOff>
    </xdr:to>
    <xdr:sp>
      <xdr:nvSpPr>
        <xdr:cNvPr id="1" name="AutoShape 5"/>
        <xdr:cNvSpPr>
          <a:spLocks/>
        </xdr:cNvSpPr>
      </xdr:nvSpPr>
      <xdr:spPr>
        <a:xfrm>
          <a:off x="561975" y="133350"/>
          <a:ext cx="4181475" cy="266700"/>
        </a:xfrm>
        <a:prstGeom prst="round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0</xdr:row>
      <xdr:rowOff>133350</xdr:rowOff>
    </xdr:from>
    <xdr:to>
      <xdr:col>3</xdr:col>
      <xdr:colOff>9525</xdr:colOff>
      <xdr:row>2</xdr:row>
      <xdr:rowOff>47625</xdr:rowOff>
    </xdr:to>
    <xdr:sp>
      <xdr:nvSpPr>
        <xdr:cNvPr id="2" name="AutoShape 5"/>
        <xdr:cNvSpPr>
          <a:spLocks/>
        </xdr:cNvSpPr>
      </xdr:nvSpPr>
      <xdr:spPr>
        <a:xfrm>
          <a:off x="561975" y="133350"/>
          <a:ext cx="4191000" cy="266700"/>
        </a:xfrm>
        <a:prstGeom prst="round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9.140625" style="4" customWidth="1"/>
    <col min="2" max="2" width="9.140625" style="2" customWidth="1"/>
    <col min="3" max="3" width="19.421875" style="2" customWidth="1"/>
    <col min="4" max="4" width="4.28125" style="2" customWidth="1"/>
    <col min="5" max="5" width="4.28125" style="4" customWidth="1"/>
    <col min="6" max="6" width="8.8515625" style="93" customWidth="1"/>
    <col min="7" max="7" width="51.57421875" style="2" customWidth="1"/>
    <col min="8" max="16384" width="9.140625" style="2" customWidth="1"/>
  </cols>
  <sheetData>
    <row r="1" spans="1:7" s="1" customFormat="1" ht="12.75">
      <c r="A1" s="5" t="s">
        <v>19</v>
      </c>
      <c r="B1" s="6" t="s">
        <v>20</v>
      </c>
      <c r="C1" s="6" t="s">
        <v>23</v>
      </c>
      <c r="D1" s="58" t="s">
        <v>21</v>
      </c>
      <c r="E1" s="58"/>
      <c r="F1" s="58"/>
      <c r="G1" s="7" t="s">
        <v>8</v>
      </c>
    </row>
    <row r="2" spans="1:7" ht="12.75">
      <c r="A2" s="8">
        <v>1</v>
      </c>
      <c r="B2" s="9" t="s">
        <v>14</v>
      </c>
      <c r="C2" s="9" t="s">
        <v>15</v>
      </c>
      <c r="D2" s="9"/>
      <c r="E2" s="10" t="s">
        <v>22</v>
      </c>
      <c r="F2" s="90">
        <f>(0.6*$C$15)+$C$14</f>
        <v>116</v>
      </c>
      <c r="G2" s="11" t="s">
        <v>48</v>
      </c>
    </row>
    <row r="3" spans="1:7" ht="12.75">
      <c r="A3" s="8">
        <v>2</v>
      </c>
      <c r="B3" s="9" t="s">
        <v>10</v>
      </c>
      <c r="C3" s="9" t="s">
        <v>16</v>
      </c>
      <c r="D3" s="9">
        <f aca="true" t="shared" si="0" ref="D3:D9">F2+1</f>
        <v>117</v>
      </c>
      <c r="E3" s="10" t="s">
        <v>22</v>
      </c>
      <c r="F3" s="90">
        <f>(0.64*$C$15)+$C$14</f>
        <v>120.4</v>
      </c>
      <c r="G3" s="11" t="s">
        <v>27</v>
      </c>
    </row>
    <row r="4" spans="1:7" ht="12.75">
      <c r="A4" s="8">
        <v>3</v>
      </c>
      <c r="B4" s="9" t="s">
        <v>11</v>
      </c>
      <c r="C4" s="9" t="s">
        <v>81</v>
      </c>
      <c r="D4" s="9">
        <f t="shared" si="0"/>
        <v>121.4</v>
      </c>
      <c r="E4" s="10" t="s">
        <v>22</v>
      </c>
      <c r="F4" s="90">
        <f>(0.7*$C$15)+$C$14</f>
        <v>127</v>
      </c>
      <c r="G4" s="11" t="s">
        <v>28</v>
      </c>
    </row>
    <row r="5" spans="1:7" ht="12.75">
      <c r="A5" s="8">
        <v>4</v>
      </c>
      <c r="B5" s="9" t="s">
        <v>12</v>
      </c>
      <c r="C5" s="9" t="s">
        <v>17</v>
      </c>
      <c r="D5" s="9">
        <f t="shared" si="0"/>
        <v>128</v>
      </c>
      <c r="E5" s="10" t="s">
        <v>22</v>
      </c>
      <c r="F5" s="90">
        <f>(0.78*$C$15)+$C$14</f>
        <v>135.8</v>
      </c>
      <c r="G5" s="11" t="s">
        <v>29</v>
      </c>
    </row>
    <row r="6" spans="1:7" s="47" customFormat="1" ht="12.75">
      <c r="A6" s="43">
        <v>5</v>
      </c>
      <c r="B6" s="44" t="s">
        <v>42</v>
      </c>
      <c r="C6" s="44" t="s">
        <v>43</v>
      </c>
      <c r="D6" s="44">
        <f t="shared" si="0"/>
        <v>136.8</v>
      </c>
      <c r="E6" s="45" t="s">
        <v>22</v>
      </c>
      <c r="F6" s="91">
        <f>(0.81*$C$15)+$C$14</f>
        <v>139.10000000000002</v>
      </c>
      <c r="G6" s="46" t="s">
        <v>30</v>
      </c>
    </row>
    <row r="7" spans="1:7" s="47" customFormat="1" ht="12.75">
      <c r="A7" s="48">
        <v>6</v>
      </c>
      <c r="B7" s="49" t="s">
        <v>44</v>
      </c>
      <c r="C7" s="49" t="s">
        <v>45</v>
      </c>
      <c r="D7" s="44">
        <f t="shared" si="0"/>
        <v>140.10000000000002</v>
      </c>
      <c r="E7" s="50"/>
      <c r="F7" s="91">
        <f>(0.84*$C$15)+$C$14</f>
        <v>142.39999999999998</v>
      </c>
      <c r="G7" s="46" t="s">
        <v>30</v>
      </c>
    </row>
    <row r="8" spans="1:7" s="47" customFormat="1" ht="12.75">
      <c r="A8" s="48">
        <v>7</v>
      </c>
      <c r="B8" s="49" t="s">
        <v>46</v>
      </c>
      <c r="C8" s="49" t="s">
        <v>47</v>
      </c>
      <c r="D8" s="44">
        <f t="shared" si="0"/>
        <v>143.39999999999998</v>
      </c>
      <c r="E8" s="50"/>
      <c r="F8" s="91">
        <f>(0.89*$C$15)+$C$14</f>
        <v>147.9</v>
      </c>
      <c r="G8" s="46" t="s">
        <v>30</v>
      </c>
    </row>
    <row r="9" spans="1:7" s="47" customFormat="1" ht="12.75">
      <c r="A9" s="51">
        <v>8</v>
      </c>
      <c r="B9" s="52" t="s">
        <v>13</v>
      </c>
      <c r="C9" s="52" t="s">
        <v>18</v>
      </c>
      <c r="D9" s="44">
        <f t="shared" si="0"/>
        <v>148.9</v>
      </c>
      <c r="E9" s="53" t="s">
        <v>22</v>
      </c>
      <c r="F9" s="92">
        <f>C13</f>
        <v>160</v>
      </c>
      <c r="G9" s="54" t="s">
        <v>31</v>
      </c>
    </row>
    <row r="13" spans="2:3" ht="12.75">
      <c r="B13" s="12" t="s">
        <v>24</v>
      </c>
      <c r="C13" s="3">
        <v>160</v>
      </c>
    </row>
    <row r="14" spans="2:3" ht="12.75">
      <c r="B14" s="13" t="s">
        <v>25</v>
      </c>
      <c r="C14" s="3">
        <v>50</v>
      </c>
    </row>
    <row r="15" spans="2:3" ht="12.75">
      <c r="B15" s="14" t="s">
        <v>26</v>
      </c>
      <c r="C15" s="3">
        <f>C13-C14</f>
        <v>110</v>
      </c>
    </row>
  </sheetData>
  <sheetProtection/>
  <mergeCells count="1">
    <mergeCell ref="D1:F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0.7109375" style="2" customWidth="1"/>
    <col min="2" max="2" width="45.57421875" style="2" customWidth="1"/>
    <col min="3" max="3" width="4.8515625" style="4" customWidth="1"/>
    <col min="4" max="4" width="2.7109375" style="2" customWidth="1"/>
    <col min="5" max="5" width="4.28125" style="2" customWidth="1"/>
    <col min="6" max="6" width="3.140625" style="2" customWidth="1"/>
    <col min="7" max="7" width="6.57421875" style="55" customWidth="1"/>
    <col min="8" max="9" width="10.140625" style="2" customWidth="1"/>
    <col min="10" max="10" width="10.7109375" style="2" customWidth="1"/>
    <col min="11" max="11" width="21.28125" style="2" customWidth="1"/>
    <col min="12" max="16384" width="9.140625" style="2" customWidth="1"/>
  </cols>
  <sheetData>
    <row r="1" ht="12.75" customHeight="1"/>
    <row r="2" spans="1:5" ht="15" customHeight="1">
      <c r="A2" s="40" t="s">
        <v>78</v>
      </c>
      <c r="B2" s="37" t="s">
        <v>72</v>
      </c>
      <c r="C2" s="15"/>
      <c r="D2" s="16"/>
      <c r="E2" s="17"/>
    </row>
    <row r="3" ht="16.5" customHeight="1" thickBot="1">
      <c r="E3" s="17"/>
    </row>
    <row r="4" spans="1:11" s="17" customFormat="1" ht="12.75">
      <c r="A4" s="26" t="s">
        <v>6</v>
      </c>
      <c r="B4" s="27" t="s">
        <v>7</v>
      </c>
      <c r="C4" s="28" t="s">
        <v>39</v>
      </c>
      <c r="D4" s="29" t="s">
        <v>32</v>
      </c>
      <c r="E4" s="72" t="s">
        <v>38</v>
      </c>
      <c r="F4" s="72"/>
      <c r="G4" s="72"/>
      <c r="H4" s="65" t="s">
        <v>8</v>
      </c>
      <c r="I4" s="66"/>
      <c r="J4" s="66"/>
      <c r="K4" s="67"/>
    </row>
    <row r="5" spans="1:11" ht="12.75" customHeight="1">
      <c r="A5" s="75" t="s">
        <v>0</v>
      </c>
      <c r="B5" s="79"/>
      <c r="C5" s="20"/>
      <c r="D5" s="21"/>
      <c r="E5" s="33" t="str">
        <f aca="true" t="shared" si="0" ref="E5:E32">IF(ISBLANK(D5)," ",VLOOKUP(D5,Zone,4,FALSE))</f>
        <v> </v>
      </c>
      <c r="F5" s="34" t="str">
        <f>IF(ISBLANK(D5)," "," - ")</f>
        <v> </v>
      </c>
      <c r="G5" s="56" t="str">
        <f>IF(ISBLANK(D5)," ",VLOOKUP(D5,Zone,6,FALSE))</f>
        <v> </v>
      </c>
      <c r="H5" s="68" t="str">
        <f aca="true" t="shared" si="1" ref="H5:H32">IF(ISBLANK(D5)," ",VLOOKUP(D5,Zone,7,FALSE))</f>
        <v> </v>
      </c>
      <c r="I5" s="68" t="e">
        <f aca="true" t="shared" si="2" ref="I5:K32">VLOOKUP($D5,Zone,4,FALSE)</f>
        <v>#N/A</v>
      </c>
      <c r="J5" s="68" t="e">
        <f t="shared" si="2"/>
        <v>#N/A</v>
      </c>
      <c r="K5" s="69" t="e">
        <f t="shared" si="2"/>
        <v>#N/A</v>
      </c>
    </row>
    <row r="6" spans="1:11" ht="12.75" customHeight="1">
      <c r="A6" s="76"/>
      <c r="B6" s="81"/>
      <c r="C6" s="35"/>
      <c r="D6" s="36">
        <v>2</v>
      </c>
      <c r="E6" s="33">
        <f t="shared" si="0"/>
        <v>117</v>
      </c>
      <c r="F6" s="34" t="str">
        <f aca="true" t="shared" si="3" ref="F6:F32">IF(ISBLANK(D6)," "," - ")</f>
        <v> - </v>
      </c>
      <c r="G6" s="56">
        <f aca="true" t="shared" si="4" ref="G6:G32">IF(ISBLANK(D6)," ",VLOOKUP(D6,Zone,6,FALSE))</f>
        <v>120.4</v>
      </c>
      <c r="H6" s="68" t="str">
        <f>IF(ISBLANK(D6)," ",VLOOKUP(D6,Zone,7,FALSE))</f>
        <v>Relax, nooit buiten adem</v>
      </c>
      <c r="I6" s="68">
        <f t="shared" si="2"/>
        <v>117</v>
      </c>
      <c r="J6" s="68">
        <f t="shared" si="2"/>
        <v>117</v>
      </c>
      <c r="K6" s="69">
        <f t="shared" si="2"/>
        <v>117</v>
      </c>
    </row>
    <row r="7" spans="1:11" ht="12.75" customHeight="1">
      <c r="A7" s="76"/>
      <c r="B7" s="82"/>
      <c r="C7" s="22"/>
      <c r="D7" s="23"/>
      <c r="E7" s="33" t="str">
        <f t="shared" si="0"/>
        <v> </v>
      </c>
      <c r="F7" s="34" t="str">
        <f t="shared" si="3"/>
        <v> </v>
      </c>
      <c r="G7" s="56" t="str">
        <f t="shared" si="4"/>
        <v> </v>
      </c>
      <c r="H7" s="68" t="str">
        <f>IF(ISBLANK(D7)," ",VLOOKUP(D7,Zone,7,FALSE))</f>
        <v> </v>
      </c>
      <c r="I7" s="68" t="e">
        <f t="shared" si="2"/>
        <v>#N/A</v>
      </c>
      <c r="J7" s="68" t="e">
        <f t="shared" si="2"/>
        <v>#N/A</v>
      </c>
      <c r="K7" s="69" t="e">
        <f t="shared" si="2"/>
        <v>#N/A</v>
      </c>
    </row>
    <row r="8" spans="1:11" ht="12.75" customHeight="1">
      <c r="A8" s="77"/>
      <c r="B8" s="83"/>
      <c r="C8" s="24"/>
      <c r="D8" s="25"/>
      <c r="E8" s="33" t="str">
        <f t="shared" si="0"/>
        <v> </v>
      </c>
      <c r="F8" s="34" t="str">
        <f t="shared" si="3"/>
        <v> </v>
      </c>
      <c r="G8" s="56" t="str">
        <f t="shared" si="4"/>
        <v> </v>
      </c>
      <c r="H8" s="68" t="str">
        <f>IF(ISBLANK(D8)," ",VLOOKUP(D8,Zone,7,FALSE))</f>
        <v> </v>
      </c>
      <c r="I8" s="68" t="e">
        <f t="shared" si="2"/>
        <v>#N/A</v>
      </c>
      <c r="J8" s="68" t="e">
        <f t="shared" si="2"/>
        <v>#N/A</v>
      </c>
      <c r="K8" s="69" t="e">
        <f t="shared" si="2"/>
        <v>#N/A</v>
      </c>
    </row>
    <row r="9" spans="1:11" ht="12.75" customHeight="1">
      <c r="A9" s="75" t="s">
        <v>1</v>
      </c>
      <c r="B9" s="79" t="s">
        <v>80</v>
      </c>
      <c r="C9" s="20"/>
      <c r="D9" s="21"/>
      <c r="E9" s="33" t="str">
        <f t="shared" si="0"/>
        <v> </v>
      </c>
      <c r="F9" s="34" t="str">
        <f t="shared" si="3"/>
        <v> </v>
      </c>
      <c r="G9" s="56" t="str">
        <f t="shared" si="4"/>
        <v> </v>
      </c>
      <c r="H9" s="68" t="str">
        <f t="shared" si="1"/>
        <v> </v>
      </c>
      <c r="I9" s="68" t="e">
        <f t="shared" si="2"/>
        <v>#N/A</v>
      </c>
      <c r="J9" s="68" t="e">
        <f t="shared" si="2"/>
        <v>#N/A</v>
      </c>
      <c r="K9" s="69" t="e">
        <f t="shared" si="2"/>
        <v>#N/A</v>
      </c>
    </row>
    <row r="10" spans="1:11" ht="12.75" customHeight="1">
      <c r="A10" s="76"/>
      <c r="B10" s="81" t="s">
        <v>52</v>
      </c>
      <c r="C10" s="35">
        <v>15</v>
      </c>
      <c r="D10" s="36">
        <v>2</v>
      </c>
      <c r="E10" s="33">
        <f t="shared" si="0"/>
        <v>117</v>
      </c>
      <c r="F10" s="34" t="str">
        <f t="shared" si="3"/>
        <v> - </v>
      </c>
      <c r="G10" s="56">
        <f t="shared" si="4"/>
        <v>120.4</v>
      </c>
      <c r="H10" s="60" t="str">
        <f>IF(ISBLANK(D10)," ",VLOOKUP(D10,Zone,7,FALSE))</f>
        <v>Relax, nooit buiten adem</v>
      </c>
      <c r="I10" s="60">
        <f t="shared" si="2"/>
        <v>117</v>
      </c>
      <c r="J10" s="60">
        <f t="shared" si="2"/>
        <v>117</v>
      </c>
      <c r="K10" s="61">
        <f t="shared" si="2"/>
        <v>117</v>
      </c>
    </row>
    <row r="11" spans="1:11" ht="12.75" customHeight="1">
      <c r="A11" s="76"/>
      <c r="B11" s="84" t="s">
        <v>70</v>
      </c>
      <c r="C11" s="22">
        <v>38</v>
      </c>
      <c r="D11" s="23">
        <v>5</v>
      </c>
      <c r="E11" s="33">
        <f t="shared" si="0"/>
        <v>136.8</v>
      </c>
      <c r="F11" s="34" t="str">
        <f t="shared" si="3"/>
        <v> - </v>
      </c>
      <c r="G11" s="56">
        <f t="shared" si="4"/>
        <v>139.10000000000002</v>
      </c>
      <c r="H11" s="60" t="str">
        <f t="shared" si="1"/>
        <v>Oncomfortabel gevoel, harde training</v>
      </c>
      <c r="I11" s="60">
        <f t="shared" si="2"/>
        <v>136.8</v>
      </c>
      <c r="J11" s="60">
        <f t="shared" si="2"/>
        <v>136.8</v>
      </c>
      <c r="K11" s="61">
        <f t="shared" si="2"/>
        <v>136.8</v>
      </c>
    </row>
    <row r="12" spans="1:11" ht="12.75" customHeight="1">
      <c r="A12" s="77"/>
      <c r="B12" s="83" t="s">
        <v>52</v>
      </c>
      <c r="C12" s="24">
        <v>15</v>
      </c>
      <c r="D12" s="25">
        <v>2</v>
      </c>
      <c r="E12" s="33">
        <f t="shared" si="0"/>
        <v>117</v>
      </c>
      <c r="F12" s="34" t="str">
        <f t="shared" si="3"/>
        <v> - </v>
      </c>
      <c r="G12" s="56">
        <f t="shared" si="4"/>
        <v>120.4</v>
      </c>
      <c r="H12" s="62" t="str">
        <f t="shared" si="1"/>
        <v>Relax, nooit buiten adem</v>
      </c>
      <c r="I12" s="62">
        <f t="shared" si="2"/>
        <v>117</v>
      </c>
      <c r="J12" s="62">
        <f t="shared" si="2"/>
        <v>117</v>
      </c>
      <c r="K12" s="63">
        <f t="shared" si="2"/>
        <v>117</v>
      </c>
    </row>
    <row r="13" spans="1:11" ht="12.75" customHeight="1">
      <c r="A13" s="75" t="s">
        <v>2</v>
      </c>
      <c r="B13" s="79" t="s">
        <v>81</v>
      </c>
      <c r="C13" s="20"/>
      <c r="D13" s="21"/>
      <c r="E13" s="33" t="str">
        <f t="shared" si="0"/>
        <v> </v>
      </c>
      <c r="F13" s="34" t="str">
        <f t="shared" si="3"/>
        <v> </v>
      </c>
      <c r="G13" s="56" t="str">
        <f t="shared" si="4"/>
        <v> </v>
      </c>
      <c r="H13" s="68" t="str">
        <f t="shared" si="1"/>
        <v> </v>
      </c>
      <c r="I13" s="68" t="e">
        <f t="shared" si="2"/>
        <v>#N/A</v>
      </c>
      <c r="J13" s="68" t="e">
        <f t="shared" si="2"/>
        <v>#N/A</v>
      </c>
      <c r="K13" s="69" t="e">
        <f t="shared" si="2"/>
        <v>#N/A</v>
      </c>
    </row>
    <row r="14" spans="1:11" ht="12.75" customHeight="1">
      <c r="A14" s="76"/>
      <c r="B14" s="81" t="s">
        <v>55</v>
      </c>
      <c r="C14" s="35">
        <v>30</v>
      </c>
      <c r="D14" s="36">
        <v>3</v>
      </c>
      <c r="E14" s="33">
        <f t="shared" si="0"/>
        <v>121.4</v>
      </c>
      <c r="F14" s="34" t="str">
        <f t="shared" si="3"/>
        <v> - </v>
      </c>
      <c r="G14" s="56">
        <f t="shared" si="4"/>
        <v>127</v>
      </c>
      <c r="H14" s="60" t="str">
        <f>IF(ISBLANK(D14)," ",VLOOKUP(D14,Zone,7,FALSE))</f>
        <v>Comfortabel gevoel, praten is nog mogelijk</v>
      </c>
      <c r="I14" s="60">
        <f t="shared" si="2"/>
        <v>121.4</v>
      </c>
      <c r="J14" s="60">
        <f t="shared" si="2"/>
        <v>121.4</v>
      </c>
      <c r="K14" s="61">
        <f t="shared" si="2"/>
        <v>121.4</v>
      </c>
    </row>
    <row r="15" spans="1:11" ht="12.75" customHeight="1">
      <c r="A15" s="76"/>
      <c r="B15" s="82"/>
      <c r="C15" s="22"/>
      <c r="D15" s="23"/>
      <c r="E15" s="33" t="str">
        <f t="shared" si="0"/>
        <v> </v>
      </c>
      <c r="F15" s="34" t="str">
        <f t="shared" si="3"/>
        <v> </v>
      </c>
      <c r="G15" s="56" t="str">
        <f t="shared" si="4"/>
        <v> </v>
      </c>
      <c r="H15" s="60" t="str">
        <f t="shared" si="1"/>
        <v> </v>
      </c>
      <c r="I15" s="60" t="e">
        <f t="shared" si="2"/>
        <v>#N/A</v>
      </c>
      <c r="J15" s="60" t="e">
        <f t="shared" si="2"/>
        <v>#N/A</v>
      </c>
      <c r="K15" s="61" t="e">
        <f t="shared" si="2"/>
        <v>#N/A</v>
      </c>
    </row>
    <row r="16" spans="1:11" ht="12.75" customHeight="1">
      <c r="A16" s="77"/>
      <c r="B16" s="83"/>
      <c r="C16" s="24"/>
      <c r="D16" s="25"/>
      <c r="E16" s="33" t="str">
        <f t="shared" si="0"/>
        <v> </v>
      </c>
      <c r="F16" s="34" t="str">
        <f t="shared" si="3"/>
        <v> </v>
      </c>
      <c r="G16" s="56" t="str">
        <f t="shared" si="4"/>
        <v> </v>
      </c>
      <c r="H16" s="62" t="str">
        <f t="shared" si="1"/>
        <v> </v>
      </c>
      <c r="I16" s="62" t="e">
        <f t="shared" si="2"/>
        <v>#N/A</v>
      </c>
      <c r="J16" s="62" t="e">
        <f t="shared" si="2"/>
        <v>#N/A</v>
      </c>
      <c r="K16" s="63" t="e">
        <f t="shared" si="2"/>
        <v>#N/A</v>
      </c>
    </row>
    <row r="17" spans="1:11" ht="12.75" customHeight="1">
      <c r="A17" s="76" t="s">
        <v>3</v>
      </c>
      <c r="B17" s="79" t="s">
        <v>80</v>
      </c>
      <c r="C17" s="20"/>
      <c r="D17" s="21"/>
      <c r="E17" s="33" t="str">
        <f t="shared" si="0"/>
        <v> </v>
      </c>
      <c r="F17" s="34" t="str">
        <f t="shared" si="3"/>
        <v> </v>
      </c>
      <c r="G17" s="56" t="str">
        <f t="shared" si="4"/>
        <v> </v>
      </c>
      <c r="H17" s="68" t="str">
        <f t="shared" si="1"/>
        <v> </v>
      </c>
      <c r="I17" s="68" t="e">
        <f t="shared" si="2"/>
        <v>#N/A</v>
      </c>
      <c r="J17" s="68" t="e">
        <f t="shared" si="2"/>
        <v>#N/A</v>
      </c>
      <c r="K17" s="69" t="e">
        <f t="shared" si="2"/>
        <v>#N/A</v>
      </c>
    </row>
    <row r="18" spans="1:11" ht="12.75" customHeight="1">
      <c r="A18" s="76"/>
      <c r="B18" s="87" t="s">
        <v>52</v>
      </c>
      <c r="C18" s="35">
        <v>15</v>
      </c>
      <c r="D18" s="36">
        <v>2</v>
      </c>
      <c r="E18" s="33">
        <f t="shared" si="0"/>
        <v>117</v>
      </c>
      <c r="F18" s="34" t="str">
        <f t="shared" si="3"/>
        <v> - </v>
      </c>
      <c r="G18" s="56">
        <f t="shared" si="4"/>
        <v>120.4</v>
      </c>
      <c r="H18" s="60" t="str">
        <f>IF(ISBLANK(D18)," ",VLOOKUP(D18,Zone,7,FALSE))</f>
        <v>Relax, nooit buiten adem</v>
      </c>
      <c r="I18" s="60">
        <f t="shared" si="2"/>
        <v>117</v>
      </c>
      <c r="J18" s="60">
        <f t="shared" si="2"/>
        <v>117</v>
      </c>
      <c r="K18" s="61">
        <f t="shared" si="2"/>
        <v>117</v>
      </c>
    </row>
    <row r="19" spans="1:11" ht="12.75" customHeight="1">
      <c r="A19" s="76"/>
      <c r="B19" s="84" t="s">
        <v>70</v>
      </c>
      <c r="C19" s="22">
        <v>38</v>
      </c>
      <c r="D19" s="23">
        <v>5</v>
      </c>
      <c r="E19" s="33">
        <f t="shared" si="0"/>
        <v>136.8</v>
      </c>
      <c r="F19" s="34" t="str">
        <f t="shared" si="3"/>
        <v> - </v>
      </c>
      <c r="G19" s="56">
        <f t="shared" si="4"/>
        <v>139.10000000000002</v>
      </c>
      <c r="H19" s="60" t="str">
        <f t="shared" si="1"/>
        <v>Oncomfortabel gevoel, harde training</v>
      </c>
      <c r="I19" s="60">
        <f t="shared" si="2"/>
        <v>136.8</v>
      </c>
      <c r="J19" s="60">
        <f t="shared" si="2"/>
        <v>136.8</v>
      </c>
      <c r="K19" s="61">
        <f t="shared" si="2"/>
        <v>136.8</v>
      </c>
    </row>
    <row r="20" spans="1:11" ht="12.75" customHeight="1">
      <c r="A20" s="77"/>
      <c r="B20" s="83" t="s">
        <v>52</v>
      </c>
      <c r="C20" s="24">
        <v>15</v>
      </c>
      <c r="D20" s="25">
        <v>2</v>
      </c>
      <c r="E20" s="33">
        <f t="shared" si="0"/>
        <v>117</v>
      </c>
      <c r="F20" s="34" t="str">
        <f t="shared" si="3"/>
        <v> - </v>
      </c>
      <c r="G20" s="56">
        <f t="shared" si="4"/>
        <v>120.4</v>
      </c>
      <c r="H20" s="62" t="str">
        <f t="shared" si="1"/>
        <v>Relax, nooit buiten adem</v>
      </c>
      <c r="I20" s="62">
        <f t="shared" si="2"/>
        <v>117</v>
      </c>
      <c r="J20" s="62">
        <f t="shared" si="2"/>
        <v>117</v>
      </c>
      <c r="K20" s="63">
        <f t="shared" si="2"/>
        <v>117</v>
      </c>
    </row>
    <row r="21" spans="1:11" ht="12.75" customHeight="1">
      <c r="A21" s="75" t="s">
        <v>4</v>
      </c>
      <c r="B21" s="79"/>
      <c r="C21" s="20"/>
      <c r="D21" s="21"/>
      <c r="E21" s="33" t="str">
        <f t="shared" si="0"/>
        <v> </v>
      </c>
      <c r="F21" s="34" t="str">
        <f t="shared" si="3"/>
        <v> </v>
      </c>
      <c r="G21" s="56" t="str">
        <f t="shared" si="4"/>
        <v> </v>
      </c>
      <c r="H21" s="68" t="str">
        <f t="shared" si="1"/>
        <v> </v>
      </c>
      <c r="I21" s="68" t="e">
        <f t="shared" si="2"/>
        <v>#N/A</v>
      </c>
      <c r="J21" s="68" t="e">
        <f t="shared" si="2"/>
        <v>#N/A</v>
      </c>
      <c r="K21" s="69" t="e">
        <f t="shared" si="2"/>
        <v>#N/A</v>
      </c>
    </row>
    <row r="22" spans="1:11" ht="12.75" customHeight="1">
      <c r="A22" s="76"/>
      <c r="B22" s="81"/>
      <c r="C22" s="35"/>
      <c r="D22" s="36"/>
      <c r="E22" s="33" t="str">
        <f t="shared" si="0"/>
        <v> </v>
      </c>
      <c r="F22" s="34" t="str">
        <f t="shared" si="3"/>
        <v> </v>
      </c>
      <c r="G22" s="56" t="str">
        <f t="shared" si="4"/>
        <v> </v>
      </c>
      <c r="H22" s="60" t="str">
        <f>IF(ISBLANK(D22)," ",VLOOKUP(D22,Zone,7,FALSE))</f>
        <v> </v>
      </c>
      <c r="I22" s="60" t="e">
        <f t="shared" si="2"/>
        <v>#N/A</v>
      </c>
      <c r="J22" s="60" t="e">
        <f t="shared" si="2"/>
        <v>#N/A</v>
      </c>
      <c r="K22" s="61" t="e">
        <f t="shared" si="2"/>
        <v>#N/A</v>
      </c>
    </row>
    <row r="23" spans="1:11" ht="12.75" customHeight="1">
      <c r="A23" s="76"/>
      <c r="B23" s="84"/>
      <c r="C23" s="22"/>
      <c r="D23" s="23"/>
      <c r="E23" s="33" t="str">
        <f t="shared" si="0"/>
        <v> </v>
      </c>
      <c r="F23" s="34" t="str">
        <f t="shared" si="3"/>
        <v> </v>
      </c>
      <c r="G23" s="56" t="str">
        <f t="shared" si="4"/>
        <v> </v>
      </c>
      <c r="H23" s="60" t="str">
        <f t="shared" si="1"/>
        <v> </v>
      </c>
      <c r="I23" s="60" t="e">
        <f t="shared" si="2"/>
        <v>#N/A</v>
      </c>
      <c r="J23" s="60" t="e">
        <f t="shared" si="2"/>
        <v>#N/A</v>
      </c>
      <c r="K23" s="61" t="e">
        <f t="shared" si="2"/>
        <v>#N/A</v>
      </c>
    </row>
    <row r="24" spans="1:11" ht="12.75" customHeight="1">
      <c r="A24" s="77"/>
      <c r="B24" s="83"/>
      <c r="C24" s="24"/>
      <c r="D24" s="25"/>
      <c r="E24" s="33" t="str">
        <f t="shared" si="0"/>
        <v> </v>
      </c>
      <c r="F24" s="34" t="str">
        <f t="shared" si="3"/>
        <v> </v>
      </c>
      <c r="G24" s="56" t="str">
        <f t="shared" si="4"/>
        <v> </v>
      </c>
      <c r="H24" s="62" t="str">
        <f t="shared" si="1"/>
        <v> </v>
      </c>
      <c r="I24" s="62" t="e">
        <f t="shared" si="2"/>
        <v>#N/A</v>
      </c>
      <c r="J24" s="62" t="e">
        <f t="shared" si="2"/>
        <v>#N/A</v>
      </c>
      <c r="K24" s="63" t="e">
        <f t="shared" si="2"/>
        <v>#N/A</v>
      </c>
    </row>
    <row r="25" spans="1:11" ht="12.75" customHeight="1">
      <c r="A25" s="75" t="s">
        <v>40</v>
      </c>
      <c r="B25" s="79" t="s">
        <v>89</v>
      </c>
      <c r="C25" s="20"/>
      <c r="D25" s="21"/>
      <c r="E25" s="33" t="str">
        <f t="shared" si="0"/>
        <v> </v>
      </c>
      <c r="F25" s="34" t="str">
        <f t="shared" si="3"/>
        <v> </v>
      </c>
      <c r="G25" s="56" t="str">
        <f t="shared" si="4"/>
        <v> </v>
      </c>
      <c r="H25" s="68" t="str">
        <f t="shared" si="1"/>
        <v> </v>
      </c>
      <c r="I25" s="68" t="e">
        <f t="shared" si="2"/>
        <v>#N/A</v>
      </c>
      <c r="J25" s="68" t="e">
        <f t="shared" si="2"/>
        <v>#N/A</v>
      </c>
      <c r="K25" s="69" t="e">
        <f t="shared" si="2"/>
        <v>#N/A</v>
      </c>
    </row>
    <row r="26" spans="1:11" ht="12.75" customHeight="1">
      <c r="A26" s="76"/>
      <c r="B26" s="81" t="s">
        <v>81</v>
      </c>
      <c r="C26" s="35">
        <v>120</v>
      </c>
      <c r="D26" s="36">
        <v>3</v>
      </c>
      <c r="E26" s="33">
        <f t="shared" si="0"/>
        <v>121.4</v>
      </c>
      <c r="F26" s="34" t="str">
        <f t="shared" si="3"/>
        <v> - </v>
      </c>
      <c r="G26" s="56">
        <f t="shared" si="4"/>
        <v>127</v>
      </c>
      <c r="H26" s="60" t="str">
        <f>IF(ISBLANK(D26)," ",VLOOKUP(D26,Zone,7,FALSE))</f>
        <v>Comfortabel gevoel, praten is nog mogelijk</v>
      </c>
      <c r="I26" s="60">
        <f t="shared" si="2"/>
        <v>121.4</v>
      </c>
      <c r="J26" s="60">
        <f t="shared" si="2"/>
        <v>121.4</v>
      </c>
      <c r="K26" s="61">
        <f t="shared" si="2"/>
        <v>121.4</v>
      </c>
    </row>
    <row r="27" spans="1:11" ht="12.75" customHeight="1">
      <c r="A27" s="76"/>
      <c r="B27" s="82" t="s">
        <v>85</v>
      </c>
      <c r="C27" s="22">
        <v>120</v>
      </c>
      <c r="D27" s="23">
        <v>4</v>
      </c>
      <c r="E27" s="33">
        <f t="shared" si="0"/>
        <v>128</v>
      </c>
      <c r="F27" s="34" t="str">
        <f t="shared" si="3"/>
        <v> - </v>
      </c>
      <c r="G27" s="56">
        <f t="shared" si="4"/>
        <v>135.8</v>
      </c>
      <c r="H27" s="60" t="str">
        <f t="shared" si="1"/>
        <v>Minder comfortabel gevoel, praten wordt moeilijker</v>
      </c>
      <c r="I27" s="60">
        <f t="shared" si="2"/>
        <v>128</v>
      </c>
      <c r="J27" s="60">
        <f t="shared" si="2"/>
        <v>128</v>
      </c>
      <c r="K27" s="61">
        <f t="shared" si="2"/>
        <v>128</v>
      </c>
    </row>
    <row r="28" spans="1:11" ht="12.75" customHeight="1">
      <c r="A28" s="77"/>
      <c r="B28" s="83" t="s">
        <v>71</v>
      </c>
      <c r="C28" s="24">
        <v>60</v>
      </c>
      <c r="D28" s="25">
        <v>6</v>
      </c>
      <c r="E28" s="33">
        <f t="shared" si="0"/>
        <v>140.10000000000002</v>
      </c>
      <c r="F28" s="34" t="str">
        <f t="shared" si="3"/>
        <v> - </v>
      </c>
      <c r="G28" s="56">
        <f t="shared" si="4"/>
        <v>142.39999999999998</v>
      </c>
      <c r="H28" s="62" t="str">
        <f t="shared" si="1"/>
        <v>Oncomfortabel gevoel, harde training</v>
      </c>
      <c r="I28" s="62">
        <f t="shared" si="2"/>
        <v>140.10000000000002</v>
      </c>
      <c r="J28" s="62">
        <f t="shared" si="2"/>
        <v>140.10000000000002</v>
      </c>
      <c r="K28" s="63">
        <f t="shared" si="2"/>
        <v>140.10000000000002</v>
      </c>
    </row>
    <row r="29" spans="1:11" ht="12.75" customHeight="1">
      <c r="A29" s="76" t="s">
        <v>5</v>
      </c>
      <c r="B29" s="80" t="s">
        <v>83</v>
      </c>
      <c r="C29" s="35"/>
      <c r="D29" s="36"/>
      <c r="E29" s="33" t="str">
        <f t="shared" si="0"/>
        <v> </v>
      </c>
      <c r="F29" s="34" t="str">
        <f t="shared" si="3"/>
        <v> </v>
      </c>
      <c r="G29" s="56" t="str">
        <f t="shared" si="4"/>
        <v> </v>
      </c>
      <c r="H29" s="73" t="str">
        <f t="shared" si="1"/>
        <v> </v>
      </c>
      <c r="I29" s="73" t="e">
        <f t="shared" si="2"/>
        <v>#N/A</v>
      </c>
      <c r="J29" s="73" t="e">
        <f t="shared" si="2"/>
        <v>#N/A</v>
      </c>
      <c r="K29" s="74" t="e">
        <f t="shared" si="2"/>
        <v>#N/A</v>
      </c>
    </row>
    <row r="30" spans="1:11" ht="12.75" customHeight="1">
      <c r="A30" s="76"/>
      <c r="B30" s="81" t="s">
        <v>52</v>
      </c>
      <c r="C30" s="35">
        <v>120</v>
      </c>
      <c r="D30" s="36">
        <v>2</v>
      </c>
      <c r="E30" s="33">
        <f t="shared" si="0"/>
        <v>117</v>
      </c>
      <c r="F30" s="34" t="str">
        <f t="shared" si="3"/>
        <v> - </v>
      </c>
      <c r="G30" s="56">
        <f t="shared" si="4"/>
        <v>120.4</v>
      </c>
      <c r="H30" s="60" t="str">
        <f>IF(ISBLANK(D30)," ",VLOOKUP(D30,Zone,7,FALSE))</f>
        <v>Relax, nooit buiten adem</v>
      </c>
      <c r="I30" s="60">
        <f t="shared" si="2"/>
        <v>117</v>
      </c>
      <c r="J30" s="60">
        <f t="shared" si="2"/>
        <v>117</v>
      </c>
      <c r="K30" s="61">
        <f t="shared" si="2"/>
        <v>117</v>
      </c>
    </row>
    <row r="31" spans="1:11" ht="12.75" customHeight="1">
      <c r="A31" s="76"/>
      <c r="B31" s="84"/>
      <c r="C31" s="22"/>
      <c r="D31" s="23"/>
      <c r="E31" s="33" t="str">
        <f t="shared" si="0"/>
        <v> </v>
      </c>
      <c r="F31" s="34" t="str">
        <f t="shared" si="3"/>
        <v> </v>
      </c>
      <c r="G31" s="56" t="str">
        <f t="shared" si="4"/>
        <v> </v>
      </c>
      <c r="H31" s="60" t="str">
        <f t="shared" si="1"/>
        <v> </v>
      </c>
      <c r="I31" s="60" t="e">
        <f t="shared" si="2"/>
        <v>#N/A</v>
      </c>
      <c r="J31" s="60" t="e">
        <f t="shared" si="2"/>
        <v>#N/A</v>
      </c>
      <c r="K31" s="61" t="e">
        <f t="shared" si="2"/>
        <v>#N/A</v>
      </c>
    </row>
    <row r="32" spans="1:11" ht="12.75" customHeight="1" thickBot="1">
      <c r="A32" s="78"/>
      <c r="B32" s="85"/>
      <c r="C32" s="30"/>
      <c r="D32" s="31"/>
      <c r="E32" s="38" t="str">
        <f t="shared" si="0"/>
        <v> </v>
      </c>
      <c r="F32" s="39" t="str">
        <f t="shared" si="3"/>
        <v> </v>
      </c>
      <c r="G32" s="57" t="str">
        <f t="shared" si="4"/>
        <v> </v>
      </c>
      <c r="H32" s="70" t="str">
        <f t="shared" si="1"/>
        <v> </v>
      </c>
      <c r="I32" s="70" t="e">
        <f t="shared" si="2"/>
        <v>#N/A</v>
      </c>
      <c r="J32" s="70" t="e">
        <f t="shared" si="2"/>
        <v>#N/A</v>
      </c>
      <c r="K32" s="71" t="e">
        <f t="shared" si="2"/>
        <v>#N/A</v>
      </c>
    </row>
    <row r="33" spans="2:3" ht="12.75">
      <c r="B33" s="18" t="s">
        <v>9</v>
      </c>
      <c r="C33" s="32">
        <f>SUM(C5:C32)</f>
        <v>586</v>
      </c>
    </row>
    <row r="35" spans="1:11" ht="12" customHeight="1">
      <c r="A35" s="42" t="s">
        <v>41</v>
      </c>
      <c r="B35" s="64" t="s">
        <v>56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" customHeight="1">
      <c r="A36" s="41" t="s">
        <v>34</v>
      </c>
      <c r="B36" s="59" t="s">
        <v>33</v>
      </c>
      <c r="C36" s="59"/>
      <c r="D36" s="59"/>
      <c r="E36" s="59"/>
      <c r="F36" s="59"/>
      <c r="G36" s="59"/>
      <c r="H36" s="59"/>
      <c r="I36" s="59"/>
      <c r="J36" s="59"/>
      <c r="K36" s="59"/>
    </row>
    <row r="37" spans="1:11" ht="12" customHeight="1">
      <c r="A37" s="41" t="s">
        <v>82</v>
      </c>
      <c r="B37" s="59" t="s">
        <v>84</v>
      </c>
      <c r="C37" s="59"/>
      <c r="D37" s="59"/>
      <c r="E37" s="59"/>
      <c r="F37" s="59"/>
      <c r="G37" s="59"/>
      <c r="H37" s="59"/>
      <c r="I37" s="59"/>
      <c r="J37" s="59"/>
      <c r="K37" s="59"/>
    </row>
    <row r="38" spans="1:11" ht="12" customHeight="1">
      <c r="A38" s="41" t="s">
        <v>35</v>
      </c>
      <c r="B38" s="59" t="s">
        <v>37</v>
      </c>
      <c r="C38" s="59"/>
      <c r="D38" s="59"/>
      <c r="E38" s="59"/>
      <c r="F38" s="59"/>
      <c r="G38" s="59"/>
      <c r="H38" s="59"/>
      <c r="I38" s="59"/>
      <c r="J38" s="59"/>
      <c r="K38" s="59"/>
    </row>
    <row r="39" spans="1:11" ht="12" customHeight="1">
      <c r="A39" s="41" t="s">
        <v>49</v>
      </c>
      <c r="B39" s="59" t="s">
        <v>50</v>
      </c>
      <c r="C39" s="59"/>
      <c r="D39" s="59"/>
      <c r="E39" s="59"/>
      <c r="F39" s="59"/>
      <c r="G39" s="59"/>
      <c r="H39" s="59"/>
      <c r="I39" s="59"/>
      <c r="J39" s="59"/>
      <c r="K39" s="59"/>
    </row>
    <row r="40" spans="1:11" ht="12" customHeight="1">
      <c r="A40" s="41" t="s">
        <v>36</v>
      </c>
      <c r="B40" s="59" t="s">
        <v>51</v>
      </c>
      <c r="C40" s="59"/>
      <c r="D40" s="59"/>
      <c r="E40" s="59"/>
      <c r="F40" s="59"/>
      <c r="G40" s="59"/>
      <c r="H40" s="59"/>
      <c r="I40" s="59"/>
      <c r="J40" s="59"/>
      <c r="K40" s="59"/>
    </row>
  </sheetData>
  <sheetProtection/>
  <mergeCells count="43">
    <mergeCell ref="E4:G4"/>
    <mergeCell ref="H4:K4"/>
    <mergeCell ref="A5:A8"/>
    <mergeCell ref="H5:K5"/>
    <mergeCell ref="H6:K6"/>
    <mergeCell ref="H7:K7"/>
    <mergeCell ref="H8:K8"/>
    <mergeCell ref="A9:A12"/>
    <mergeCell ref="H9:K9"/>
    <mergeCell ref="H10:K10"/>
    <mergeCell ref="H11:K11"/>
    <mergeCell ref="H12:K12"/>
    <mergeCell ref="A13:A16"/>
    <mergeCell ref="H13:K13"/>
    <mergeCell ref="H14:K14"/>
    <mergeCell ref="H15:K15"/>
    <mergeCell ref="H16:K16"/>
    <mergeCell ref="A17:A20"/>
    <mergeCell ref="H17:K17"/>
    <mergeCell ref="H18:K18"/>
    <mergeCell ref="H19:K19"/>
    <mergeCell ref="H20:K20"/>
    <mergeCell ref="A21:A24"/>
    <mergeCell ref="H21:K21"/>
    <mergeCell ref="H22:K22"/>
    <mergeCell ref="H23:K23"/>
    <mergeCell ref="H24:K24"/>
    <mergeCell ref="A25:A28"/>
    <mergeCell ref="H25:K25"/>
    <mergeCell ref="H26:K26"/>
    <mergeCell ref="H27:K27"/>
    <mergeCell ref="H28:K28"/>
    <mergeCell ref="A29:A32"/>
    <mergeCell ref="H29:K29"/>
    <mergeCell ref="H30:K30"/>
    <mergeCell ref="H31:K31"/>
    <mergeCell ref="H32:K32"/>
    <mergeCell ref="B35:K35"/>
    <mergeCell ref="B36:K36"/>
    <mergeCell ref="B37:K37"/>
    <mergeCell ref="B38:K38"/>
    <mergeCell ref="B39:K39"/>
    <mergeCell ref="B40:K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0.7109375" style="2" customWidth="1"/>
    <col min="2" max="2" width="45.57421875" style="2" customWidth="1"/>
    <col min="3" max="3" width="4.8515625" style="4" customWidth="1"/>
    <col min="4" max="4" width="2.7109375" style="2" customWidth="1"/>
    <col min="5" max="5" width="4.28125" style="2" customWidth="1"/>
    <col min="6" max="6" width="3.140625" style="2" customWidth="1"/>
    <col min="7" max="7" width="6.57421875" style="55" customWidth="1"/>
    <col min="8" max="9" width="10.140625" style="2" customWidth="1"/>
    <col min="10" max="10" width="10.7109375" style="2" customWidth="1"/>
    <col min="11" max="11" width="21.28125" style="2" customWidth="1"/>
    <col min="12" max="16384" width="9.140625" style="2" customWidth="1"/>
  </cols>
  <sheetData>
    <row r="1" ht="12.75" customHeight="1"/>
    <row r="2" spans="1:5" ht="15" customHeight="1">
      <c r="A2" s="40" t="s">
        <v>78</v>
      </c>
      <c r="B2" s="37" t="s">
        <v>69</v>
      </c>
      <c r="C2" s="15"/>
      <c r="D2" s="16"/>
      <c r="E2" s="17"/>
    </row>
    <row r="3" ht="16.5" customHeight="1" thickBot="1">
      <c r="E3" s="17"/>
    </row>
    <row r="4" spans="1:11" s="17" customFormat="1" ht="12.75">
      <c r="A4" s="26" t="s">
        <v>6</v>
      </c>
      <c r="B4" s="27" t="s">
        <v>7</v>
      </c>
      <c r="C4" s="28" t="s">
        <v>39</v>
      </c>
      <c r="D4" s="29" t="s">
        <v>32</v>
      </c>
      <c r="E4" s="72" t="s">
        <v>38</v>
      </c>
      <c r="F4" s="72"/>
      <c r="G4" s="72"/>
      <c r="H4" s="65" t="s">
        <v>8</v>
      </c>
      <c r="I4" s="66"/>
      <c r="J4" s="66"/>
      <c r="K4" s="67"/>
    </row>
    <row r="5" spans="1:11" ht="12.75" customHeight="1">
      <c r="A5" s="75" t="s">
        <v>0</v>
      </c>
      <c r="B5" s="79"/>
      <c r="C5" s="20"/>
      <c r="D5" s="21"/>
      <c r="E5" s="33" t="str">
        <f aca="true" t="shared" si="0" ref="E5:E32">IF(ISBLANK(D5)," ",VLOOKUP(D5,Zone,4,FALSE))</f>
        <v> </v>
      </c>
      <c r="F5" s="34" t="str">
        <f>IF(ISBLANK(D5)," "," - ")</f>
        <v> </v>
      </c>
      <c r="G5" s="56" t="str">
        <f>IF(ISBLANK(D5)," ",VLOOKUP(D5,Zone,6,FALSE))</f>
        <v> </v>
      </c>
      <c r="H5" s="68" t="str">
        <f aca="true" t="shared" si="1" ref="H5:H32">IF(ISBLANK(D5)," ",VLOOKUP(D5,Zone,7,FALSE))</f>
        <v> </v>
      </c>
      <c r="I5" s="68" t="e">
        <f aca="true" t="shared" si="2" ref="I5:K32">VLOOKUP($D5,Zone,4,FALSE)</f>
        <v>#N/A</v>
      </c>
      <c r="J5" s="68" t="e">
        <f t="shared" si="2"/>
        <v>#N/A</v>
      </c>
      <c r="K5" s="69" t="e">
        <f t="shared" si="2"/>
        <v>#N/A</v>
      </c>
    </row>
    <row r="6" spans="1:11" ht="12.75" customHeight="1">
      <c r="A6" s="76"/>
      <c r="B6" s="81"/>
      <c r="C6" s="35"/>
      <c r="D6" s="36">
        <v>2</v>
      </c>
      <c r="E6" s="33">
        <f t="shared" si="0"/>
        <v>117</v>
      </c>
      <c r="F6" s="34" t="str">
        <f aca="true" t="shared" si="3" ref="F6:F32">IF(ISBLANK(D6)," "," - ")</f>
        <v> - </v>
      </c>
      <c r="G6" s="56">
        <f aca="true" t="shared" si="4" ref="G6:G32">IF(ISBLANK(D6)," ",VLOOKUP(D6,Zone,6,FALSE))</f>
        <v>120.4</v>
      </c>
      <c r="H6" s="68" t="str">
        <f>IF(ISBLANK(D6)," ",VLOOKUP(D6,Zone,7,FALSE))</f>
        <v>Relax, nooit buiten adem</v>
      </c>
      <c r="I6" s="68">
        <f t="shared" si="2"/>
        <v>117</v>
      </c>
      <c r="J6" s="68">
        <f t="shared" si="2"/>
        <v>117</v>
      </c>
      <c r="K6" s="69">
        <f t="shared" si="2"/>
        <v>117</v>
      </c>
    </row>
    <row r="7" spans="1:11" ht="12.75" customHeight="1">
      <c r="A7" s="76"/>
      <c r="B7" s="82"/>
      <c r="C7" s="22"/>
      <c r="D7" s="23"/>
      <c r="E7" s="33" t="str">
        <f t="shared" si="0"/>
        <v> </v>
      </c>
      <c r="F7" s="34" t="str">
        <f t="shared" si="3"/>
        <v> </v>
      </c>
      <c r="G7" s="56" t="str">
        <f t="shared" si="4"/>
        <v> </v>
      </c>
      <c r="H7" s="68" t="str">
        <f>IF(ISBLANK(D7)," ",VLOOKUP(D7,Zone,7,FALSE))</f>
        <v> </v>
      </c>
      <c r="I7" s="68" t="e">
        <f t="shared" si="2"/>
        <v>#N/A</v>
      </c>
      <c r="J7" s="68" t="e">
        <f t="shared" si="2"/>
        <v>#N/A</v>
      </c>
      <c r="K7" s="69" t="e">
        <f t="shared" si="2"/>
        <v>#N/A</v>
      </c>
    </row>
    <row r="8" spans="1:11" ht="12.75" customHeight="1">
      <c r="A8" s="77"/>
      <c r="B8" s="83"/>
      <c r="C8" s="24"/>
      <c r="D8" s="25"/>
      <c r="E8" s="33" t="str">
        <f t="shared" si="0"/>
        <v> </v>
      </c>
      <c r="F8" s="34" t="str">
        <f t="shared" si="3"/>
        <v> </v>
      </c>
      <c r="G8" s="56" t="str">
        <f t="shared" si="4"/>
        <v> </v>
      </c>
      <c r="H8" s="68" t="str">
        <f>IF(ISBLANK(D8)," ",VLOOKUP(D8,Zone,7,FALSE))</f>
        <v> </v>
      </c>
      <c r="I8" s="68" t="e">
        <f t="shared" si="2"/>
        <v>#N/A</v>
      </c>
      <c r="J8" s="68" t="e">
        <f t="shared" si="2"/>
        <v>#N/A</v>
      </c>
      <c r="K8" s="69" t="e">
        <f t="shared" si="2"/>
        <v>#N/A</v>
      </c>
    </row>
    <row r="9" spans="1:11" ht="12.75" customHeight="1">
      <c r="A9" s="75" t="s">
        <v>1</v>
      </c>
      <c r="B9" s="79" t="s">
        <v>81</v>
      </c>
      <c r="C9" s="20">
        <v>120</v>
      </c>
      <c r="D9" s="21">
        <v>2</v>
      </c>
      <c r="E9" s="33">
        <f t="shared" si="0"/>
        <v>117</v>
      </c>
      <c r="F9" s="34" t="str">
        <f t="shared" si="3"/>
        <v> - </v>
      </c>
      <c r="G9" s="56">
        <f t="shared" si="4"/>
        <v>120.4</v>
      </c>
      <c r="H9" s="68" t="str">
        <f t="shared" si="1"/>
        <v>Relax, nooit buiten adem</v>
      </c>
      <c r="I9" s="68">
        <f t="shared" si="2"/>
        <v>117</v>
      </c>
      <c r="J9" s="68">
        <f t="shared" si="2"/>
        <v>117</v>
      </c>
      <c r="K9" s="69">
        <f t="shared" si="2"/>
        <v>117</v>
      </c>
    </row>
    <row r="10" spans="1:11" ht="12.75" customHeight="1">
      <c r="A10" s="76"/>
      <c r="B10" s="81"/>
      <c r="C10" s="35"/>
      <c r="D10" s="36"/>
      <c r="E10" s="33" t="str">
        <f t="shared" si="0"/>
        <v> </v>
      </c>
      <c r="F10" s="34" t="str">
        <f t="shared" si="3"/>
        <v> </v>
      </c>
      <c r="G10" s="56" t="str">
        <f t="shared" si="4"/>
        <v> </v>
      </c>
      <c r="H10" s="60" t="str">
        <f>IF(ISBLANK(D10)," ",VLOOKUP(D10,Zone,7,FALSE))</f>
        <v> </v>
      </c>
      <c r="I10" s="60" t="e">
        <f t="shared" si="2"/>
        <v>#N/A</v>
      </c>
      <c r="J10" s="60" t="e">
        <f t="shared" si="2"/>
        <v>#N/A</v>
      </c>
      <c r="K10" s="61" t="e">
        <f t="shared" si="2"/>
        <v>#N/A</v>
      </c>
    </row>
    <row r="11" spans="1:11" ht="12.75" customHeight="1">
      <c r="A11" s="76"/>
      <c r="B11" s="84"/>
      <c r="C11" s="22"/>
      <c r="D11" s="23"/>
      <c r="E11" s="33" t="str">
        <f t="shared" si="0"/>
        <v> </v>
      </c>
      <c r="F11" s="34" t="str">
        <f t="shared" si="3"/>
        <v> </v>
      </c>
      <c r="G11" s="56" t="str">
        <f t="shared" si="4"/>
        <v> </v>
      </c>
      <c r="H11" s="60" t="str">
        <f t="shared" si="1"/>
        <v> </v>
      </c>
      <c r="I11" s="60" t="e">
        <f t="shared" si="2"/>
        <v>#N/A</v>
      </c>
      <c r="J11" s="60" t="e">
        <f t="shared" si="2"/>
        <v>#N/A</v>
      </c>
      <c r="K11" s="61" t="e">
        <f t="shared" si="2"/>
        <v>#N/A</v>
      </c>
    </row>
    <row r="12" spans="1:11" ht="12.75" customHeight="1">
      <c r="A12" s="77"/>
      <c r="B12" s="83"/>
      <c r="C12" s="24"/>
      <c r="D12" s="25"/>
      <c r="E12" s="33" t="str">
        <f t="shared" si="0"/>
        <v> </v>
      </c>
      <c r="F12" s="34" t="str">
        <f t="shared" si="3"/>
        <v> </v>
      </c>
      <c r="G12" s="56" t="str">
        <f t="shared" si="4"/>
        <v> </v>
      </c>
      <c r="H12" s="62" t="str">
        <f t="shared" si="1"/>
        <v> </v>
      </c>
      <c r="I12" s="62" t="e">
        <f t="shared" si="2"/>
        <v>#N/A</v>
      </c>
      <c r="J12" s="62" t="e">
        <f t="shared" si="2"/>
        <v>#N/A</v>
      </c>
      <c r="K12" s="63" t="e">
        <f t="shared" si="2"/>
        <v>#N/A</v>
      </c>
    </row>
    <row r="13" spans="1:11" ht="12.75" customHeight="1">
      <c r="A13" s="75" t="s">
        <v>2</v>
      </c>
      <c r="B13" s="79" t="s">
        <v>81</v>
      </c>
      <c r="C13" s="20"/>
      <c r="D13" s="21"/>
      <c r="E13" s="33" t="str">
        <f t="shared" si="0"/>
        <v> </v>
      </c>
      <c r="F13" s="34" t="str">
        <f t="shared" si="3"/>
        <v> </v>
      </c>
      <c r="G13" s="56" t="str">
        <f t="shared" si="4"/>
        <v> </v>
      </c>
      <c r="H13" s="68" t="str">
        <f t="shared" si="1"/>
        <v> </v>
      </c>
      <c r="I13" s="68" t="e">
        <f t="shared" si="2"/>
        <v>#N/A</v>
      </c>
      <c r="J13" s="68" t="e">
        <f t="shared" si="2"/>
        <v>#N/A</v>
      </c>
      <c r="K13" s="69" t="e">
        <f t="shared" si="2"/>
        <v>#N/A</v>
      </c>
    </row>
    <row r="14" spans="1:11" ht="12.75" customHeight="1">
      <c r="A14" s="76"/>
      <c r="B14" s="81" t="s">
        <v>55</v>
      </c>
      <c r="C14" s="35">
        <v>45</v>
      </c>
      <c r="D14" s="36">
        <v>3</v>
      </c>
      <c r="E14" s="33">
        <f t="shared" si="0"/>
        <v>121.4</v>
      </c>
      <c r="F14" s="34" t="str">
        <f t="shared" si="3"/>
        <v> - </v>
      </c>
      <c r="G14" s="56">
        <f t="shared" si="4"/>
        <v>127</v>
      </c>
      <c r="H14" s="60" t="str">
        <f>IF(ISBLANK(D14)," ",VLOOKUP(D14,Zone,7,FALSE))</f>
        <v>Comfortabel gevoel, praten is nog mogelijk</v>
      </c>
      <c r="I14" s="60">
        <f t="shared" si="2"/>
        <v>121.4</v>
      </c>
      <c r="J14" s="60">
        <f t="shared" si="2"/>
        <v>121.4</v>
      </c>
      <c r="K14" s="61">
        <f t="shared" si="2"/>
        <v>121.4</v>
      </c>
    </row>
    <row r="15" spans="1:11" ht="12.75" customHeight="1">
      <c r="A15" s="76"/>
      <c r="B15" s="82"/>
      <c r="C15" s="22"/>
      <c r="D15" s="23"/>
      <c r="E15" s="33" t="str">
        <f t="shared" si="0"/>
        <v> </v>
      </c>
      <c r="F15" s="34" t="str">
        <f t="shared" si="3"/>
        <v> </v>
      </c>
      <c r="G15" s="56" t="str">
        <f t="shared" si="4"/>
        <v> </v>
      </c>
      <c r="H15" s="60" t="str">
        <f t="shared" si="1"/>
        <v> </v>
      </c>
      <c r="I15" s="60" t="e">
        <f t="shared" si="2"/>
        <v>#N/A</v>
      </c>
      <c r="J15" s="60" t="e">
        <f t="shared" si="2"/>
        <v>#N/A</v>
      </c>
      <c r="K15" s="61" t="e">
        <f t="shared" si="2"/>
        <v>#N/A</v>
      </c>
    </row>
    <row r="16" spans="1:11" ht="12.75" customHeight="1">
      <c r="A16" s="77"/>
      <c r="B16" s="83"/>
      <c r="C16" s="24"/>
      <c r="D16" s="25"/>
      <c r="E16" s="33" t="str">
        <f t="shared" si="0"/>
        <v> </v>
      </c>
      <c r="F16" s="34" t="str">
        <f t="shared" si="3"/>
        <v> </v>
      </c>
      <c r="G16" s="56" t="str">
        <f t="shared" si="4"/>
        <v> </v>
      </c>
      <c r="H16" s="62" t="str">
        <f t="shared" si="1"/>
        <v> </v>
      </c>
      <c r="I16" s="62" t="e">
        <f t="shared" si="2"/>
        <v>#N/A</v>
      </c>
      <c r="J16" s="62" t="e">
        <f t="shared" si="2"/>
        <v>#N/A</v>
      </c>
      <c r="K16" s="63" t="e">
        <f t="shared" si="2"/>
        <v>#N/A</v>
      </c>
    </row>
    <row r="17" spans="1:11" ht="12.75" customHeight="1">
      <c r="A17" s="76" t="s">
        <v>3</v>
      </c>
      <c r="B17" s="79" t="s">
        <v>81</v>
      </c>
      <c r="C17" s="20"/>
      <c r="D17" s="21"/>
      <c r="E17" s="33" t="str">
        <f t="shared" si="0"/>
        <v> </v>
      </c>
      <c r="F17" s="34" t="str">
        <f t="shared" si="3"/>
        <v> </v>
      </c>
      <c r="G17" s="56" t="str">
        <f t="shared" si="4"/>
        <v> </v>
      </c>
      <c r="H17" s="68" t="str">
        <f t="shared" si="1"/>
        <v> </v>
      </c>
      <c r="I17" s="68" t="e">
        <f t="shared" si="2"/>
        <v>#N/A</v>
      </c>
      <c r="J17" s="68" t="e">
        <f t="shared" si="2"/>
        <v>#N/A</v>
      </c>
      <c r="K17" s="69" t="e">
        <f t="shared" si="2"/>
        <v>#N/A</v>
      </c>
    </row>
    <row r="18" spans="1:11" ht="12.75" customHeight="1">
      <c r="A18" s="76"/>
      <c r="B18" s="87" t="s">
        <v>68</v>
      </c>
      <c r="C18" s="35">
        <v>90</v>
      </c>
      <c r="D18" s="36">
        <v>3</v>
      </c>
      <c r="E18" s="33">
        <f t="shared" si="0"/>
        <v>121.4</v>
      </c>
      <c r="F18" s="34" t="str">
        <f t="shared" si="3"/>
        <v> - </v>
      </c>
      <c r="G18" s="56">
        <f t="shared" si="4"/>
        <v>127</v>
      </c>
      <c r="H18" s="60" t="str">
        <f>IF(ISBLANK(D18)," ",VLOOKUP(D18,Zone,7,FALSE))</f>
        <v>Comfortabel gevoel, praten is nog mogelijk</v>
      </c>
      <c r="I18" s="60">
        <f t="shared" si="2"/>
        <v>121.4</v>
      </c>
      <c r="J18" s="60">
        <f t="shared" si="2"/>
        <v>121.4</v>
      </c>
      <c r="K18" s="61">
        <f t="shared" si="2"/>
        <v>121.4</v>
      </c>
    </row>
    <row r="19" spans="1:11" ht="12.75" customHeight="1">
      <c r="A19" s="76"/>
      <c r="B19" s="82"/>
      <c r="C19" s="22"/>
      <c r="D19" s="23"/>
      <c r="E19" s="33" t="str">
        <f t="shared" si="0"/>
        <v> </v>
      </c>
      <c r="F19" s="34" t="str">
        <f t="shared" si="3"/>
        <v> </v>
      </c>
      <c r="G19" s="56" t="str">
        <f t="shared" si="4"/>
        <v> </v>
      </c>
      <c r="H19" s="60" t="str">
        <f t="shared" si="1"/>
        <v> </v>
      </c>
      <c r="I19" s="60" t="e">
        <f t="shared" si="2"/>
        <v>#N/A</v>
      </c>
      <c r="J19" s="60" t="e">
        <f t="shared" si="2"/>
        <v>#N/A</v>
      </c>
      <c r="K19" s="61" t="e">
        <f t="shared" si="2"/>
        <v>#N/A</v>
      </c>
    </row>
    <row r="20" spans="1:11" ht="12.75" customHeight="1">
      <c r="A20" s="77"/>
      <c r="B20" s="83"/>
      <c r="C20" s="24"/>
      <c r="D20" s="25"/>
      <c r="E20" s="33" t="str">
        <f t="shared" si="0"/>
        <v> </v>
      </c>
      <c r="F20" s="34" t="str">
        <f t="shared" si="3"/>
        <v> </v>
      </c>
      <c r="G20" s="56" t="str">
        <f t="shared" si="4"/>
        <v> </v>
      </c>
      <c r="H20" s="62" t="str">
        <f t="shared" si="1"/>
        <v> </v>
      </c>
      <c r="I20" s="62" t="e">
        <f t="shared" si="2"/>
        <v>#N/A</v>
      </c>
      <c r="J20" s="62" t="e">
        <f t="shared" si="2"/>
        <v>#N/A</v>
      </c>
      <c r="K20" s="63" t="e">
        <f t="shared" si="2"/>
        <v>#N/A</v>
      </c>
    </row>
    <row r="21" spans="1:11" ht="12.75" customHeight="1">
      <c r="A21" s="75" t="s">
        <v>4</v>
      </c>
      <c r="B21" s="79"/>
      <c r="C21" s="20"/>
      <c r="D21" s="21"/>
      <c r="E21" s="33" t="str">
        <f t="shared" si="0"/>
        <v> </v>
      </c>
      <c r="F21" s="34" t="str">
        <f t="shared" si="3"/>
        <v> </v>
      </c>
      <c r="G21" s="56" t="str">
        <f t="shared" si="4"/>
        <v> </v>
      </c>
      <c r="H21" s="68" t="str">
        <f t="shared" si="1"/>
        <v> </v>
      </c>
      <c r="I21" s="68" t="e">
        <f t="shared" si="2"/>
        <v>#N/A</v>
      </c>
      <c r="J21" s="68" t="e">
        <f t="shared" si="2"/>
        <v>#N/A</v>
      </c>
      <c r="K21" s="69" t="e">
        <f t="shared" si="2"/>
        <v>#N/A</v>
      </c>
    </row>
    <row r="22" spans="1:11" ht="12.75" customHeight="1">
      <c r="A22" s="76"/>
      <c r="B22" s="81"/>
      <c r="C22" s="35"/>
      <c r="D22" s="36"/>
      <c r="E22" s="33" t="str">
        <f t="shared" si="0"/>
        <v> </v>
      </c>
      <c r="F22" s="34" t="str">
        <f t="shared" si="3"/>
        <v> </v>
      </c>
      <c r="G22" s="56" t="str">
        <f t="shared" si="4"/>
        <v> </v>
      </c>
      <c r="H22" s="60" t="str">
        <f>IF(ISBLANK(D22)," ",VLOOKUP(D22,Zone,7,FALSE))</f>
        <v> </v>
      </c>
      <c r="I22" s="60" t="e">
        <f t="shared" si="2"/>
        <v>#N/A</v>
      </c>
      <c r="J22" s="60" t="e">
        <f t="shared" si="2"/>
        <v>#N/A</v>
      </c>
      <c r="K22" s="61" t="e">
        <f t="shared" si="2"/>
        <v>#N/A</v>
      </c>
    </row>
    <row r="23" spans="1:11" ht="12.75" customHeight="1">
      <c r="A23" s="76"/>
      <c r="B23" s="84"/>
      <c r="C23" s="22"/>
      <c r="D23" s="23"/>
      <c r="E23" s="33" t="str">
        <f t="shared" si="0"/>
        <v> </v>
      </c>
      <c r="F23" s="34" t="str">
        <f t="shared" si="3"/>
        <v> </v>
      </c>
      <c r="G23" s="56" t="str">
        <f t="shared" si="4"/>
        <v> </v>
      </c>
      <c r="H23" s="60" t="str">
        <f t="shared" si="1"/>
        <v> </v>
      </c>
      <c r="I23" s="60" t="e">
        <f t="shared" si="2"/>
        <v>#N/A</v>
      </c>
      <c r="J23" s="60" t="e">
        <f t="shared" si="2"/>
        <v>#N/A</v>
      </c>
      <c r="K23" s="61" t="e">
        <f t="shared" si="2"/>
        <v>#N/A</v>
      </c>
    </row>
    <row r="24" spans="1:11" ht="12.75" customHeight="1">
      <c r="A24" s="77"/>
      <c r="B24" s="83"/>
      <c r="C24" s="24"/>
      <c r="D24" s="25"/>
      <c r="E24" s="33" t="str">
        <f t="shared" si="0"/>
        <v> </v>
      </c>
      <c r="F24" s="34" t="str">
        <f t="shared" si="3"/>
        <v> </v>
      </c>
      <c r="G24" s="56" t="str">
        <f t="shared" si="4"/>
        <v> </v>
      </c>
      <c r="H24" s="62" t="str">
        <f t="shared" si="1"/>
        <v> </v>
      </c>
      <c r="I24" s="62" t="e">
        <f t="shared" si="2"/>
        <v>#N/A</v>
      </c>
      <c r="J24" s="62" t="e">
        <f t="shared" si="2"/>
        <v>#N/A</v>
      </c>
      <c r="K24" s="63" t="e">
        <f t="shared" si="2"/>
        <v>#N/A</v>
      </c>
    </row>
    <row r="25" spans="1:11" ht="12.75" customHeight="1">
      <c r="A25" s="75" t="s">
        <v>40</v>
      </c>
      <c r="B25" s="79" t="s">
        <v>77</v>
      </c>
      <c r="C25" s="20">
        <v>300</v>
      </c>
      <c r="D25" s="21">
        <v>3</v>
      </c>
      <c r="E25" s="33">
        <f t="shared" si="0"/>
        <v>121.4</v>
      </c>
      <c r="F25" s="34" t="str">
        <f t="shared" si="3"/>
        <v> - </v>
      </c>
      <c r="G25" s="56">
        <f t="shared" si="4"/>
        <v>127</v>
      </c>
      <c r="H25" s="68" t="str">
        <f t="shared" si="1"/>
        <v>Comfortabel gevoel, praten is nog mogelijk</v>
      </c>
      <c r="I25" s="68">
        <f t="shared" si="2"/>
        <v>121.4</v>
      </c>
      <c r="J25" s="68">
        <f t="shared" si="2"/>
        <v>121.4</v>
      </c>
      <c r="K25" s="69">
        <f t="shared" si="2"/>
        <v>121.4</v>
      </c>
    </row>
    <row r="26" spans="1:11" ht="12.75" customHeight="1">
      <c r="A26" s="76"/>
      <c r="B26" s="81"/>
      <c r="C26" s="35"/>
      <c r="D26" s="36"/>
      <c r="E26" s="33" t="str">
        <f t="shared" si="0"/>
        <v> </v>
      </c>
      <c r="F26" s="34" t="str">
        <f t="shared" si="3"/>
        <v> </v>
      </c>
      <c r="G26" s="56" t="str">
        <f t="shared" si="4"/>
        <v> </v>
      </c>
      <c r="H26" s="60" t="str">
        <f>IF(ISBLANK(D26)," ",VLOOKUP(D26,Zone,7,FALSE))</f>
        <v> </v>
      </c>
      <c r="I26" s="60" t="e">
        <f t="shared" si="2"/>
        <v>#N/A</v>
      </c>
      <c r="J26" s="60" t="e">
        <f t="shared" si="2"/>
        <v>#N/A</v>
      </c>
      <c r="K26" s="61" t="e">
        <f t="shared" si="2"/>
        <v>#N/A</v>
      </c>
    </row>
    <row r="27" spans="1:11" ht="12.75" customHeight="1">
      <c r="A27" s="76"/>
      <c r="B27" s="82"/>
      <c r="C27" s="22"/>
      <c r="D27" s="23"/>
      <c r="E27" s="33" t="str">
        <f t="shared" si="0"/>
        <v> </v>
      </c>
      <c r="F27" s="34" t="str">
        <f t="shared" si="3"/>
        <v> </v>
      </c>
      <c r="G27" s="56" t="str">
        <f t="shared" si="4"/>
        <v> </v>
      </c>
      <c r="H27" s="60" t="str">
        <f t="shared" si="1"/>
        <v> </v>
      </c>
      <c r="I27" s="60" t="e">
        <f t="shared" si="2"/>
        <v>#N/A</v>
      </c>
      <c r="J27" s="60" t="e">
        <f t="shared" si="2"/>
        <v>#N/A</v>
      </c>
      <c r="K27" s="61" t="e">
        <f t="shared" si="2"/>
        <v>#N/A</v>
      </c>
    </row>
    <row r="28" spans="1:11" ht="12.75" customHeight="1">
      <c r="A28" s="77"/>
      <c r="B28" s="83"/>
      <c r="C28" s="24"/>
      <c r="D28" s="25"/>
      <c r="E28" s="33" t="str">
        <f t="shared" si="0"/>
        <v> </v>
      </c>
      <c r="F28" s="34" t="str">
        <f t="shared" si="3"/>
        <v> </v>
      </c>
      <c r="G28" s="56" t="str">
        <f t="shared" si="4"/>
        <v> </v>
      </c>
      <c r="H28" s="62" t="str">
        <f t="shared" si="1"/>
        <v> </v>
      </c>
      <c r="I28" s="62" t="e">
        <f t="shared" si="2"/>
        <v>#N/A</v>
      </c>
      <c r="J28" s="62" t="e">
        <f t="shared" si="2"/>
        <v>#N/A</v>
      </c>
      <c r="K28" s="63" t="e">
        <f t="shared" si="2"/>
        <v>#N/A</v>
      </c>
    </row>
    <row r="29" spans="1:11" ht="12.75" customHeight="1">
      <c r="A29" s="76" t="s">
        <v>5</v>
      </c>
      <c r="B29" s="80"/>
      <c r="C29" s="35"/>
      <c r="D29" s="36"/>
      <c r="E29" s="33" t="str">
        <f t="shared" si="0"/>
        <v> </v>
      </c>
      <c r="F29" s="34" t="str">
        <f t="shared" si="3"/>
        <v> </v>
      </c>
      <c r="G29" s="56" t="str">
        <f t="shared" si="4"/>
        <v> </v>
      </c>
      <c r="H29" s="73" t="str">
        <f t="shared" si="1"/>
        <v> </v>
      </c>
      <c r="I29" s="73" t="e">
        <f t="shared" si="2"/>
        <v>#N/A</v>
      </c>
      <c r="J29" s="73" t="e">
        <f t="shared" si="2"/>
        <v>#N/A</v>
      </c>
      <c r="K29" s="74" t="e">
        <f t="shared" si="2"/>
        <v>#N/A</v>
      </c>
    </row>
    <row r="30" spans="1:11" ht="12.75" customHeight="1">
      <c r="A30" s="76"/>
      <c r="B30" s="81"/>
      <c r="C30" s="35"/>
      <c r="D30" s="36"/>
      <c r="E30" s="33" t="str">
        <f t="shared" si="0"/>
        <v> </v>
      </c>
      <c r="F30" s="34" t="str">
        <f t="shared" si="3"/>
        <v> </v>
      </c>
      <c r="G30" s="56" t="str">
        <f t="shared" si="4"/>
        <v> </v>
      </c>
      <c r="H30" s="60" t="str">
        <f>IF(ISBLANK(D30)," ",VLOOKUP(D30,Zone,7,FALSE))</f>
        <v> </v>
      </c>
      <c r="I30" s="60" t="e">
        <f t="shared" si="2"/>
        <v>#N/A</v>
      </c>
      <c r="J30" s="60" t="e">
        <f t="shared" si="2"/>
        <v>#N/A</v>
      </c>
      <c r="K30" s="61" t="e">
        <f t="shared" si="2"/>
        <v>#N/A</v>
      </c>
    </row>
    <row r="31" spans="1:11" ht="12.75" customHeight="1">
      <c r="A31" s="76"/>
      <c r="B31" s="84"/>
      <c r="C31" s="22"/>
      <c r="D31" s="23"/>
      <c r="E31" s="33" t="str">
        <f t="shared" si="0"/>
        <v> </v>
      </c>
      <c r="F31" s="34" t="str">
        <f t="shared" si="3"/>
        <v> </v>
      </c>
      <c r="G31" s="56" t="str">
        <f t="shared" si="4"/>
        <v> </v>
      </c>
      <c r="H31" s="60" t="str">
        <f t="shared" si="1"/>
        <v> </v>
      </c>
      <c r="I31" s="60" t="e">
        <f t="shared" si="2"/>
        <v>#N/A</v>
      </c>
      <c r="J31" s="60" t="e">
        <f t="shared" si="2"/>
        <v>#N/A</v>
      </c>
      <c r="K31" s="61" t="e">
        <f t="shared" si="2"/>
        <v>#N/A</v>
      </c>
    </row>
    <row r="32" spans="1:11" ht="12.75" customHeight="1" thickBot="1">
      <c r="A32" s="78"/>
      <c r="B32" s="85"/>
      <c r="C32" s="30"/>
      <c r="D32" s="31"/>
      <c r="E32" s="38" t="str">
        <f t="shared" si="0"/>
        <v> </v>
      </c>
      <c r="F32" s="39" t="str">
        <f t="shared" si="3"/>
        <v> </v>
      </c>
      <c r="G32" s="57" t="str">
        <f t="shared" si="4"/>
        <v> </v>
      </c>
      <c r="H32" s="70" t="str">
        <f t="shared" si="1"/>
        <v> </v>
      </c>
      <c r="I32" s="70" t="e">
        <f t="shared" si="2"/>
        <v>#N/A</v>
      </c>
      <c r="J32" s="70" t="e">
        <f t="shared" si="2"/>
        <v>#N/A</v>
      </c>
      <c r="K32" s="71" t="e">
        <f t="shared" si="2"/>
        <v>#N/A</v>
      </c>
    </row>
    <row r="33" spans="2:3" ht="12.75">
      <c r="B33" s="18" t="s">
        <v>9</v>
      </c>
      <c r="C33" s="32">
        <f>SUM(C5:C32)</f>
        <v>555</v>
      </c>
    </row>
    <row r="35" spans="1:11" ht="12" customHeight="1">
      <c r="A35" s="42" t="s">
        <v>41</v>
      </c>
      <c r="B35" s="64" t="s">
        <v>56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" customHeight="1">
      <c r="A36" s="41" t="s">
        <v>34</v>
      </c>
      <c r="B36" s="59" t="s">
        <v>33</v>
      </c>
      <c r="C36" s="59"/>
      <c r="D36" s="59"/>
      <c r="E36" s="59"/>
      <c r="F36" s="59"/>
      <c r="G36" s="59"/>
      <c r="H36" s="59"/>
      <c r="I36" s="59"/>
      <c r="J36" s="59"/>
      <c r="K36" s="59"/>
    </row>
    <row r="37" spans="1:11" ht="12" customHeight="1">
      <c r="A37" s="41" t="s">
        <v>82</v>
      </c>
      <c r="B37" s="59" t="s">
        <v>84</v>
      </c>
      <c r="C37" s="59"/>
      <c r="D37" s="59"/>
      <c r="E37" s="59"/>
      <c r="F37" s="59"/>
      <c r="G37" s="59"/>
      <c r="H37" s="59"/>
      <c r="I37" s="59"/>
      <c r="J37" s="59"/>
      <c r="K37" s="59"/>
    </row>
    <row r="38" spans="1:11" ht="12" customHeight="1">
      <c r="A38" s="41" t="s">
        <v>35</v>
      </c>
      <c r="B38" s="59" t="s">
        <v>37</v>
      </c>
      <c r="C38" s="59"/>
      <c r="D38" s="59"/>
      <c r="E38" s="59"/>
      <c r="F38" s="59"/>
      <c r="G38" s="59"/>
      <c r="H38" s="59"/>
      <c r="I38" s="59"/>
      <c r="J38" s="59"/>
      <c r="K38" s="59"/>
    </row>
    <row r="39" spans="1:11" ht="12" customHeight="1">
      <c r="A39" s="41" t="s">
        <v>49</v>
      </c>
      <c r="B39" s="59" t="s">
        <v>50</v>
      </c>
      <c r="C39" s="59"/>
      <c r="D39" s="59"/>
      <c r="E39" s="59"/>
      <c r="F39" s="59"/>
      <c r="G39" s="59"/>
      <c r="H39" s="59"/>
      <c r="I39" s="59"/>
      <c r="J39" s="59"/>
      <c r="K39" s="59"/>
    </row>
    <row r="40" spans="1:11" ht="12" customHeight="1">
      <c r="A40" s="41" t="s">
        <v>36</v>
      </c>
      <c r="B40" s="59" t="s">
        <v>51</v>
      </c>
      <c r="C40" s="59"/>
      <c r="D40" s="59"/>
      <c r="E40" s="59"/>
      <c r="F40" s="59"/>
      <c r="G40" s="59"/>
      <c r="H40" s="59"/>
      <c r="I40" s="59"/>
      <c r="J40" s="59"/>
      <c r="K40" s="59"/>
    </row>
  </sheetData>
  <sheetProtection/>
  <mergeCells count="43">
    <mergeCell ref="E4:G4"/>
    <mergeCell ref="H4:K4"/>
    <mergeCell ref="A5:A8"/>
    <mergeCell ref="H5:K5"/>
    <mergeCell ref="H6:K6"/>
    <mergeCell ref="H7:K7"/>
    <mergeCell ref="H8:K8"/>
    <mergeCell ref="A9:A12"/>
    <mergeCell ref="H9:K9"/>
    <mergeCell ref="H10:K10"/>
    <mergeCell ref="H11:K11"/>
    <mergeCell ref="H12:K12"/>
    <mergeCell ref="A13:A16"/>
    <mergeCell ref="H13:K13"/>
    <mergeCell ref="H14:K14"/>
    <mergeCell ref="H15:K15"/>
    <mergeCell ref="H16:K16"/>
    <mergeCell ref="A17:A20"/>
    <mergeCell ref="H17:K17"/>
    <mergeCell ref="H18:K18"/>
    <mergeCell ref="H19:K19"/>
    <mergeCell ref="H20:K20"/>
    <mergeCell ref="A21:A24"/>
    <mergeCell ref="H21:K21"/>
    <mergeCell ref="H22:K22"/>
    <mergeCell ref="H23:K23"/>
    <mergeCell ref="H24:K24"/>
    <mergeCell ref="A25:A28"/>
    <mergeCell ref="H25:K25"/>
    <mergeCell ref="H26:K26"/>
    <mergeCell ref="H27:K27"/>
    <mergeCell ref="H28:K28"/>
    <mergeCell ref="A29:A32"/>
    <mergeCell ref="H29:K29"/>
    <mergeCell ref="H30:K30"/>
    <mergeCell ref="H31:K31"/>
    <mergeCell ref="H32:K32"/>
    <mergeCell ref="B35:K35"/>
    <mergeCell ref="B36:K36"/>
    <mergeCell ref="B37:K37"/>
    <mergeCell ref="B38:K38"/>
    <mergeCell ref="B39:K39"/>
    <mergeCell ref="B40:K4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0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0.7109375" style="2" customWidth="1"/>
    <col min="2" max="2" width="45.57421875" style="2" customWidth="1"/>
    <col min="3" max="3" width="4.8515625" style="4" customWidth="1"/>
    <col min="4" max="4" width="2.7109375" style="2" customWidth="1"/>
    <col min="5" max="5" width="4.28125" style="2" customWidth="1"/>
    <col min="6" max="6" width="3.140625" style="2" customWidth="1"/>
    <col min="7" max="7" width="6.57421875" style="55" customWidth="1"/>
    <col min="8" max="9" width="10.140625" style="2" customWidth="1"/>
    <col min="10" max="10" width="10.7109375" style="2" customWidth="1"/>
    <col min="11" max="11" width="21.28125" style="2" customWidth="1"/>
    <col min="12" max="16384" width="9.140625" style="2" customWidth="1"/>
  </cols>
  <sheetData>
    <row r="1" ht="12.75" customHeight="1"/>
    <row r="2" spans="1:5" ht="15" customHeight="1">
      <c r="A2" s="40" t="s">
        <v>78</v>
      </c>
      <c r="B2" s="37" t="s">
        <v>63</v>
      </c>
      <c r="C2" s="15"/>
      <c r="D2" s="16"/>
      <c r="E2" s="17"/>
    </row>
    <row r="3" ht="16.5" customHeight="1" thickBot="1">
      <c r="E3" s="17"/>
    </row>
    <row r="4" spans="1:11" s="17" customFormat="1" ht="12.75">
      <c r="A4" s="26" t="s">
        <v>6</v>
      </c>
      <c r="B4" s="27" t="s">
        <v>7</v>
      </c>
      <c r="C4" s="28" t="s">
        <v>39</v>
      </c>
      <c r="D4" s="29" t="s">
        <v>32</v>
      </c>
      <c r="E4" s="72" t="s">
        <v>38</v>
      </c>
      <c r="F4" s="72"/>
      <c r="G4" s="72"/>
      <c r="H4" s="65" t="s">
        <v>8</v>
      </c>
      <c r="I4" s="66"/>
      <c r="J4" s="66"/>
      <c r="K4" s="67"/>
    </row>
    <row r="5" spans="1:11" ht="12.75" customHeight="1">
      <c r="A5" s="75" t="s">
        <v>0</v>
      </c>
      <c r="B5" s="79"/>
      <c r="C5" s="20"/>
      <c r="D5" s="21"/>
      <c r="E5" s="33" t="str">
        <f aca="true" t="shared" si="0" ref="E5:E32">IF(ISBLANK(D5)," ",VLOOKUP(D5,Zone,4,FALSE))</f>
        <v> </v>
      </c>
      <c r="F5" s="34" t="str">
        <f>IF(ISBLANK(D5)," "," - ")</f>
        <v> </v>
      </c>
      <c r="G5" s="56" t="str">
        <f>IF(ISBLANK(D5)," ",VLOOKUP(D5,Zone,6,FALSE))</f>
        <v> </v>
      </c>
      <c r="H5" s="68" t="str">
        <f aca="true" t="shared" si="1" ref="H5:H32">IF(ISBLANK(D5)," ",VLOOKUP(D5,Zone,7,FALSE))</f>
        <v> </v>
      </c>
      <c r="I5" s="68"/>
      <c r="J5" s="68"/>
      <c r="K5" s="69"/>
    </row>
    <row r="6" spans="1:11" ht="12.75" customHeight="1">
      <c r="A6" s="76"/>
      <c r="B6" s="81"/>
      <c r="C6" s="35"/>
      <c r="D6" s="36"/>
      <c r="E6" s="33" t="str">
        <f t="shared" si="0"/>
        <v> </v>
      </c>
      <c r="F6" s="34" t="str">
        <f aca="true" t="shared" si="2" ref="F6:F32">IF(ISBLANK(D6)," "," - ")</f>
        <v> </v>
      </c>
      <c r="G6" s="56" t="str">
        <f aca="true" t="shared" si="3" ref="G6:G32">IF(ISBLANK(D6)," ",VLOOKUP(D6,Zone,6,FALSE))</f>
        <v> </v>
      </c>
      <c r="H6" s="68" t="str">
        <f>IF(ISBLANK(D6)," ",VLOOKUP(D6,Zone,7,FALSE))</f>
        <v> </v>
      </c>
      <c r="I6" s="68"/>
      <c r="J6" s="68"/>
      <c r="K6" s="69"/>
    </row>
    <row r="7" spans="1:11" ht="12.75" customHeight="1">
      <c r="A7" s="76"/>
      <c r="B7" s="82"/>
      <c r="C7" s="22"/>
      <c r="D7" s="23"/>
      <c r="E7" s="33" t="str">
        <f t="shared" si="0"/>
        <v> </v>
      </c>
      <c r="F7" s="34" t="str">
        <f t="shared" si="2"/>
        <v> </v>
      </c>
      <c r="G7" s="56" t="str">
        <f t="shared" si="3"/>
        <v> </v>
      </c>
      <c r="H7" s="68" t="str">
        <f>IF(ISBLANK(D7)," ",VLOOKUP(D7,Zone,7,FALSE))</f>
        <v> </v>
      </c>
      <c r="I7" s="68"/>
      <c r="J7" s="68"/>
      <c r="K7" s="69"/>
    </row>
    <row r="8" spans="1:11" ht="12.75" customHeight="1">
      <c r="A8" s="77"/>
      <c r="B8" s="83"/>
      <c r="C8" s="24"/>
      <c r="D8" s="25"/>
      <c r="E8" s="33" t="str">
        <f t="shared" si="0"/>
        <v> </v>
      </c>
      <c r="F8" s="34" t="str">
        <f t="shared" si="2"/>
        <v> </v>
      </c>
      <c r="G8" s="56" t="str">
        <f t="shared" si="3"/>
        <v> </v>
      </c>
      <c r="H8" s="68" t="str">
        <f>IF(ISBLANK(D8)," ",VLOOKUP(D8,Zone,7,FALSE))</f>
        <v> </v>
      </c>
      <c r="I8" s="68"/>
      <c r="J8" s="68"/>
      <c r="K8" s="69"/>
    </row>
    <row r="9" spans="1:11" ht="12.75" customHeight="1">
      <c r="A9" s="75" t="s">
        <v>1</v>
      </c>
      <c r="B9" s="79" t="s">
        <v>80</v>
      </c>
      <c r="C9" s="20"/>
      <c r="D9" s="21"/>
      <c r="E9" s="33" t="str">
        <f t="shared" si="0"/>
        <v> </v>
      </c>
      <c r="F9" s="34" t="str">
        <f t="shared" si="2"/>
        <v> </v>
      </c>
      <c r="G9" s="56" t="str">
        <f t="shared" si="3"/>
        <v> </v>
      </c>
      <c r="H9" s="68" t="str">
        <f t="shared" si="1"/>
        <v> </v>
      </c>
      <c r="I9" s="68"/>
      <c r="J9" s="68"/>
      <c r="K9" s="69"/>
    </row>
    <row r="10" spans="1:11" ht="12.75" customHeight="1">
      <c r="A10" s="76"/>
      <c r="B10" s="81" t="s">
        <v>52</v>
      </c>
      <c r="C10" s="35">
        <v>15</v>
      </c>
      <c r="D10" s="36">
        <v>2</v>
      </c>
      <c r="E10" s="33">
        <f t="shared" si="0"/>
        <v>117</v>
      </c>
      <c r="F10" s="34" t="str">
        <f t="shared" si="2"/>
        <v> - </v>
      </c>
      <c r="G10" s="56">
        <f t="shared" si="3"/>
        <v>120.4</v>
      </c>
      <c r="H10" s="60" t="str">
        <f>IF(ISBLANK(D10)," ",VLOOKUP(D10,Zone,7,FALSE))</f>
        <v>Relax, nooit buiten adem</v>
      </c>
      <c r="I10" s="60"/>
      <c r="J10" s="60"/>
      <c r="K10" s="61"/>
    </row>
    <row r="11" spans="1:11" ht="12.75" customHeight="1">
      <c r="A11" s="76"/>
      <c r="B11" s="84" t="s">
        <v>53</v>
      </c>
      <c r="C11" s="22">
        <v>10</v>
      </c>
      <c r="D11" s="23">
        <v>5</v>
      </c>
      <c r="E11" s="33">
        <f t="shared" si="0"/>
        <v>136.8</v>
      </c>
      <c r="F11" s="34" t="str">
        <f t="shared" si="2"/>
        <v> - </v>
      </c>
      <c r="G11" s="56">
        <f t="shared" si="3"/>
        <v>139.10000000000002</v>
      </c>
      <c r="H11" s="60" t="str">
        <f t="shared" si="1"/>
        <v>Oncomfortabel gevoel, harde training</v>
      </c>
      <c r="I11" s="60"/>
      <c r="J11" s="60"/>
      <c r="K11" s="61"/>
    </row>
    <row r="12" spans="1:11" ht="12.75" customHeight="1">
      <c r="A12" s="77"/>
      <c r="B12" s="83" t="s">
        <v>52</v>
      </c>
      <c r="C12" s="24">
        <v>15</v>
      </c>
      <c r="D12" s="25">
        <v>2</v>
      </c>
      <c r="E12" s="33">
        <f t="shared" si="0"/>
        <v>117</v>
      </c>
      <c r="F12" s="34" t="str">
        <f t="shared" si="2"/>
        <v> - </v>
      </c>
      <c r="G12" s="56">
        <f t="shared" si="3"/>
        <v>120.4</v>
      </c>
      <c r="H12" s="62" t="str">
        <f t="shared" si="1"/>
        <v>Relax, nooit buiten adem</v>
      </c>
      <c r="I12" s="62"/>
      <c r="J12" s="62"/>
      <c r="K12" s="63"/>
    </row>
    <row r="13" spans="1:11" ht="12.75" customHeight="1">
      <c r="A13" s="75" t="s">
        <v>2</v>
      </c>
      <c r="B13" s="79" t="s">
        <v>81</v>
      </c>
      <c r="C13" s="20"/>
      <c r="D13" s="21"/>
      <c r="E13" s="33" t="str">
        <f t="shared" si="0"/>
        <v> </v>
      </c>
      <c r="F13" s="34" t="str">
        <f t="shared" si="2"/>
        <v> </v>
      </c>
      <c r="G13" s="56" t="str">
        <f t="shared" si="3"/>
        <v> </v>
      </c>
      <c r="H13" s="68" t="str">
        <f t="shared" si="1"/>
        <v> </v>
      </c>
      <c r="I13" s="68"/>
      <c r="J13" s="68"/>
      <c r="K13" s="69"/>
    </row>
    <row r="14" spans="1:11" ht="12.75" customHeight="1">
      <c r="A14" s="76"/>
      <c r="B14" s="81" t="s">
        <v>55</v>
      </c>
      <c r="C14" s="35">
        <v>45</v>
      </c>
      <c r="D14" s="36">
        <v>3</v>
      </c>
      <c r="E14" s="33">
        <f t="shared" si="0"/>
        <v>121.4</v>
      </c>
      <c r="F14" s="34" t="str">
        <f t="shared" si="2"/>
        <v> - </v>
      </c>
      <c r="G14" s="56">
        <f t="shared" si="3"/>
        <v>127</v>
      </c>
      <c r="H14" s="60" t="str">
        <f>IF(ISBLANK(D14)," ",VLOOKUP(D14,Zone,7,FALSE))</f>
        <v>Comfortabel gevoel, praten is nog mogelijk</v>
      </c>
      <c r="I14" s="60"/>
      <c r="J14" s="60"/>
      <c r="K14" s="61"/>
    </row>
    <row r="15" spans="1:11" ht="12.75" customHeight="1">
      <c r="A15" s="76"/>
      <c r="B15" s="82"/>
      <c r="C15" s="22"/>
      <c r="D15" s="23"/>
      <c r="E15" s="33" t="str">
        <f t="shared" si="0"/>
        <v> </v>
      </c>
      <c r="F15" s="34" t="str">
        <f t="shared" si="2"/>
        <v> </v>
      </c>
      <c r="G15" s="56" t="str">
        <f t="shared" si="3"/>
        <v> </v>
      </c>
      <c r="H15" s="60" t="str">
        <f t="shared" si="1"/>
        <v> </v>
      </c>
      <c r="I15" s="60"/>
      <c r="J15" s="60"/>
      <c r="K15" s="61"/>
    </row>
    <row r="16" spans="1:11" ht="12.75" customHeight="1">
      <c r="A16" s="77"/>
      <c r="B16" s="83"/>
      <c r="C16" s="24"/>
      <c r="D16" s="25"/>
      <c r="E16" s="33" t="str">
        <f t="shared" si="0"/>
        <v> </v>
      </c>
      <c r="F16" s="34" t="str">
        <f t="shared" si="2"/>
        <v> </v>
      </c>
      <c r="G16" s="56" t="str">
        <f t="shared" si="3"/>
        <v> </v>
      </c>
      <c r="H16" s="62" t="str">
        <f t="shared" si="1"/>
        <v> </v>
      </c>
      <c r="I16" s="62"/>
      <c r="J16" s="62"/>
      <c r="K16" s="63"/>
    </row>
    <row r="17" spans="1:11" ht="12.75" customHeight="1">
      <c r="A17" s="76" t="s">
        <v>3</v>
      </c>
      <c r="B17" s="79"/>
      <c r="C17" s="20"/>
      <c r="D17" s="21"/>
      <c r="E17" s="33" t="str">
        <f t="shared" si="0"/>
        <v> </v>
      </c>
      <c r="F17" s="34" t="str">
        <f t="shared" si="2"/>
        <v> </v>
      </c>
      <c r="G17" s="56" t="str">
        <f t="shared" si="3"/>
        <v> </v>
      </c>
      <c r="H17" s="68" t="str">
        <f t="shared" si="1"/>
        <v> </v>
      </c>
      <c r="I17" s="68"/>
      <c r="J17" s="68"/>
      <c r="K17" s="69"/>
    </row>
    <row r="18" spans="1:11" ht="12.75" customHeight="1">
      <c r="A18" s="76"/>
      <c r="B18" s="86"/>
      <c r="C18" s="35"/>
      <c r="D18" s="36"/>
      <c r="E18" s="33" t="str">
        <f t="shared" si="0"/>
        <v> </v>
      </c>
      <c r="F18" s="34" t="str">
        <f t="shared" si="2"/>
        <v> </v>
      </c>
      <c r="G18" s="56" t="str">
        <f t="shared" si="3"/>
        <v> </v>
      </c>
      <c r="H18" s="60" t="str">
        <f>IF(ISBLANK(D18)," ",VLOOKUP(D18,Zone,7,FALSE))</f>
        <v> </v>
      </c>
      <c r="I18" s="60"/>
      <c r="J18" s="60"/>
      <c r="K18" s="61"/>
    </row>
    <row r="19" spans="1:11" ht="12.75" customHeight="1">
      <c r="A19" s="76"/>
      <c r="B19" s="82"/>
      <c r="C19" s="22"/>
      <c r="D19" s="23"/>
      <c r="E19" s="33" t="str">
        <f t="shared" si="0"/>
        <v> </v>
      </c>
      <c r="F19" s="34" t="str">
        <f t="shared" si="2"/>
        <v> </v>
      </c>
      <c r="G19" s="56" t="str">
        <f t="shared" si="3"/>
        <v> </v>
      </c>
      <c r="H19" s="60" t="str">
        <f t="shared" si="1"/>
        <v> </v>
      </c>
      <c r="I19" s="60"/>
      <c r="J19" s="60"/>
      <c r="K19" s="61"/>
    </row>
    <row r="20" spans="1:11" ht="12.75" customHeight="1">
      <c r="A20" s="77"/>
      <c r="B20" s="83"/>
      <c r="C20" s="24"/>
      <c r="D20" s="25"/>
      <c r="E20" s="33" t="str">
        <f t="shared" si="0"/>
        <v> </v>
      </c>
      <c r="F20" s="34" t="str">
        <f t="shared" si="2"/>
        <v> </v>
      </c>
      <c r="G20" s="56" t="str">
        <f t="shared" si="3"/>
        <v> </v>
      </c>
      <c r="H20" s="62" t="str">
        <f t="shared" si="1"/>
        <v> </v>
      </c>
      <c r="I20" s="62"/>
      <c r="J20" s="62"/>
      <c r="K20" s="63"/>
    </row>
    <row r="21" spans="1:11" ht="12.75" customHeight="1">
      <c r="A21" s="75" t="s">
        <v>4</v>
      </c>
      <c r="B21" s="79" t="s">
        <v>80</v>
      </c>
      <c r="C21" s="20"/>
      <c r="D21" s="21"/>
      <c r="E21" s="33" t="str">
        <f t="shared" si="0"/>
        <v> </v>
      </c>
      <c r="F21" s="34" t="str">
        <f t="shared" si="2"/>
        <v> </v>
      </c>
      <c r="G21" s="56" t="str">
        <f t="shared" si="3"/>
        <v> </v>
      </c>
      <c r="H21" s="68" t="str">
        <f t="shared" si="1"/>
        <v> </v>
      </c>
      <c r="I21" s="68"/>
      <c r="J21" s="68"/>
      <c r="K21" s="69"/>
    </row>
    <row r="22" spans="1:11" ht="12.75" customHeight="1">
      <c r="A22" s="76"/>
      <c r="B22" s="81" t="s">
        <v>52</v>
      </c>
      <c r="C22" s="35">
        <v>15</v>
      </c>
      <c r="D22" s="36">
        <v>2</v>
      </c>
      <c r="E22" s="33">
        <f t="shared" si="0"/>
        <v>117</v>
      </c>
      <c r="F22" s="34" t="str">
        <f t="shared" si="2"/>
        <v> - </v>
      </c>
      <c r="G22" s="56">
        <f t="shared" si="3"/>
        <v>120.4</v>
      </c>
      <c r="H22" s="60" t="str">
        <f>IF(ISBLANK(D22)," ",VLOOKUP(D22,Zone,7,FALSE))</f>
        <v>Relax, nooit buiten adem</v>
      </c>
      <c r="I22" s="60"/>
      <c r="J22" s="60"/>
      <c r="K22" s="61"/>
    </row>
    <row r="23" spans="1:11" ht="12.75" customHeight="1">
      <c r="A23" s="76"/>
      <c r="B23" s="84" t="s">
        <v>53</v>
      </c>
      <c r="C23" s="22">
        <v>10</v>
      </c>
      <c r="D23" s="23">
        <v>5</v>
      </c>
      <c r="E23" s="33">
        <f t="shared" si="0"/>
        <v>136.8</v>
      </c>
      <c r="F23" s="34" t="str">
        <f t="shared" si="2"/>
        <v> - </v>
      </c>
      <c r="G23" s="56">
        <f t="shared" si="3"/>
        <v>139.10000000000002</v>
      </c>
      <c r="H23" s="60" t="str">
        <f t="shared" si="1"/>
        <v>Oncomfortabel gevoel, harde training</v>
      </c>
      <c r="I23" s="60"/>
      <c r="J23" s="60"/>
      <c r="K23" s="61"/>
    </row>
    <row r="24" spans="1:11" ht="12.75" customHeight="1">
      <c r="A24" s="77"/>
      <c r="B24" s="83" t="s">
        <v>52</v>
      </c>
      <c r="C24" s="24">
        <v>15</v>
      </c>
      <c r="D24" s="25">
        <v>2</v>
      </c>
      <c r="E24" s="33">
        <f t="shared" si="0"/>
        <v>117</v>
      </c>
      <c r="F24" s="34" t="str">
        <f t="shared" si="2"/>
        <v> - </v>
      </c>
      <c r="G24" s="56">
        <f t="shared" si="3"/>
        <v>120.4</v>
      </c>
      <c r="H24" s="62" t="str">
        <f t="shared" si="1"/>
        <v>Relax, nooit buiten adem</v>
      </c>
      <c r="I24" s="62"/>
      <c r="J24" s="62"/>
      <c r="K24" s="63"/>
    </row>
    <row r="25" spans="1:11" ht="12.75" customHeight="1">
      <c r="A25" s="75" t="s">
        <v>40</v>
      </c>
      <c r="B25" s="19" t="s">
        <v>83</v>
      </c>
      <c r="C25" s="20">
        <v>120</v>
      </c>
      <c r="D25" s="21">
        <v>2</v>
      </c>
      <c r="E25" s="33">
        <f t="shared" si="0"/>
        <v>117</v>
      </c>
      <c r="F25" s="34" t="str">
        <f t="shared" si="2"/>
        <v> - </v>
      </c>
      <c r="G25" s="56">
        <f t="shared" si="3"/>
        <v>120.4</v>
      </c>
      <c r="H25" s="68" t="str">
        <f t="shared" si="1"/>
        <v>Relax, nooit buiten adem</v>
      </c>
      <c r="I25" s="68"/>
      <c r="J25" s="68"/>
      <c r="K25" s="69"/>
    </row>
    <row r="26" spans="1:11" ht="12.75" customHeight="1">
      <c r="A26" s="76"/>
      <c r="B26" s="81"/>
      <c r="C26" s="35"/>
      <c r="D26" s="36"/>
      <c r="E26" s="33" t="str">
        <f t="shared" si="0"/>
        <v> </v>
      </c>
      <c r="F26" s="34" t="str">
        <f t="shared" si="2"/>
        <v> </v>
      </c>
      <c r="G26" s="56" t="str">
        <f t="shared" si="3"/>
        <v> </v>
      </c>
      <c r="H26" s="60" t="str">
        <f>IF(ISBLANK(D26)," ",VLOOKUP(D26,Zone,7,FALSE))</f>
        <v> </v>
      </c>
      <c r="I26" s="60" t="e">
        <f>VLOOKUP($D26,Zone,4,FALSE)</f>
        <v>#N/A</v>
      </c>
      <c r="J26" s="60" t="e">
        <f>VLOOKUP($D26,Zone,4,FALSE)</f>
        <v>#N/A</v>
      </c>
      <c r="K26" s="61" t="e">
        <f>VLOOKUP($D26,Zone,4,FALSE)</f>
        <v>#N/A</v>
      </c>
    </row>
    <row r="27" spans="1:11" ht="12.75" customHeight="1">
      <c r="A27" s="76"/>
      <c r="B27" s="82"/>
      <c r="C27" s="22"/>
      <c r="D27" s="23"/>
      <c r="E27" s="33" t="str">
        <f t="shared" si="0"/>
        <v> </v>
      </c>
      <c r="F27" s="34" t="str">
        <f t="shared" si="2"/>
        <v> </v>
      </c>
      <c r="G27" s="56" t="str">
        <f t="shared" si="3"/>
        <v> </v>
      </c>
      <c r="H27" s="60" t="str">
        <f t="shared" si="1"/>
        <v> </v>
      </c>
      <c r="I27" s="60"/>
      <c r="J27" s="60"/>
      <c r="K27" s="61"/>
    </row>
    <row r="28" spans="1:11" ht="12.75" customHeight="1">
      <c r="A28" s="77"/>
      <c r="B28" s="83"/>
      <c r="C28" s="24"/>
      <c r="D28" s="25"/>
      <c r="E28" s="33" t="str">
        <f t="shared" si="0"/>
        <v> </v>
      </c>
      <c r="F28" s="34" t="str">
        <f t="shared" si="2"/>
        <v> </v>
      </c>
      <c r="G28" s="56" t="str">
        <f t="shared" si="3"/>
        <v> </v>
      </c>
      <c r="H28" s="62" t="str">
        <f t="shared" si="1"/>
        <v> </v>
      </c>
      <c r="I28" s="62"/>
      <c r="J28" s="62"/>
      <c r="K28" s="63"/>
    </row>
    <row r="29" spans="1:11" ht="12.75" customHeight="1">
      <c r="A29" s="76" t="s">
        <v>5</v>
      </c>
      <c r="B29" s="80" t="s">
        <v>86</v>
      </c>
      <c r="C29" s="35"/>
      <c r="D29" s="36"/>
      <c r="E29" s="33" t="str">
        <f t="shared" si="0"/>
        <v> </v>
      </c>
      <c r="F29" s="34" t="str">
        <f t="shared" si="2"/>
        <v> </v>
      </c>
      <c r="G29" s="56" t="str">
        <f t="shared" si="3"/>
        <v> </v>
      </c>
      <c r="H29" s="73" t="str">
        <f t="shared" si="1"/>
        <v> </v>
      </c>
      <c r="I29" s="73"/>
      <c r="J29" s="73"/>
      <c r="K29" s="74"/>
    </row>
    <row r="30" spans="1:11" ht="12.75" customHeight="1">
      <c r="A30" s="76"/>
      <c r="B30" s="81" t="s">
        <v>52</v>
      </c>
      <c r="C30" s="35">
        <v>30</v>
      </c>
      <c r="D30" s="36">
        <v>2</v>
      </c>
      <c r="E30" s="33">
        <f t="shared" si="0"/>
        <v>117</v>
      </c>
      <c r="F30" s="34" t="str">
        <f t="shared" si="2"/>
        <v> - </v>
      </c>
      <c r="G30" s="56">
        <f t="shared" si="3"/>
        <v>120.4</v>
      </c>
      <c r="H30" s="60" t="str">
        <f>IF(ISBLANK(D30)," ",VLOOKUP(D30,Zone,7,FALSE))</f>
        <v>Relax, nooit buiten adem</v>
      </c>
      <c r="I30" s="60"/>
      <c r="J30" s="60"/>
      <c r="K30" s="61"/>
    </row>
    <row r="31" spans="1:11" ht="12.75" customHeight="1">
      <c r="A31" s="76"/>
      <c r="B31" s="84" t="s">
        <v>54</v>
      </c>
      <c r="C31" s="22">
        <v>21</v>
      </c>
      <c r="D31" s="23">
        <v>5</v>
      </c>
      <c r="E31" s="33">
        <f t="shared" si="0"/>
        <v>136.8</v>
      </c>
      <c r="F31" s="34" t="str">
        <f t="shared" si="2"/>
        <v> - </v>
      </c>
      <c r="G31" s="56">
        <f t="shared" si="3"/>
        <v>139.10000000000002</v>
      </c>
      <c r="H31" s="60" t="str">
        <f t="shared" si="1"/>
        <v>Oncomfortabel gevoel, harde training</v>
      </c>
      <c r="I31" s="60"/>
      <c r="J31" s="60"/>
      <c r="K31" s="61"/>
    </row>
    <row r="32" spans="1:11" ht="12.75" customHeight="1" thickBot="1">
      <c r="A32" s="78"/>
      <c r="B32" s="85" t="s">
        <v>52</v>
      </c>
      <c r="C32" s="30">
        <v>30</v>
      </c>
      <c r="D32" s="31">
        <v>2</v>
      </c>
      <c r="E32" s="38">
        <f t="shared" si="0"/>
        <v>117</v>
      </c>
      <c r="F32" s="39" t="str">
        <f t="shared" si="2"/>
        <v> - </v>
      </c>
      <c r="G32" s="57">
        <f t="shared" si="3"/>
        <v>120.4</v>
      </c>
      <c r="H32" s="70" t="str">
        <f t="shared" si="1"/>
        <v>Relax, nooit buiten adem</v>
      </c>
      <c r="I32" s="70"/>
      <c r="J32" s="70"/>
      <c r="K32" s="71"/>
    </row>
    <row r="33" spans="2:3" ht="12.75">
      <c r="B33" s="18" t="s">
        <v>9</v>
      </c>
      <c r="C33" s="32">
        <f>SUM(C5:C32)</f>
        <v>326</v>
      </c>
    </row>
    <row r="35" spans="1:11" ht="12" customHeight="1">
      <c r="A35" s="42" t="s">
        <v>41</v>
      </c>
      <c r="B35" s="64" t="s">
        <v>56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" customHeight="1">
      <c r="A36" s="41" t="s">
        <v>34</v>
      </c>
      <c r="B36" s="59" t="s">
        <v>33</v>
      </c>
      <c r="C36" s="59"/>
      <c r="D36" s="59"/>
      <c r="E36" s="59"/>
      <c r="F36" s="59"/>
      <c r="G36" s="59"/>
      <c r="H36" s="59"/>
      <c r="I36" s="59"/>
      <c r="J36" s="59"/>
      <c r="K36" s="59"/>
    </row>
    <row r="37" spans="1:11" ht="12" customHeight="1">
      <c r="A37" s="41" t="s">
        <v>82</v>
      </c>
      <c r="B37" s="59" t="s">
        <v>84</v>
      </c>
      <c r="C37" s="59"/>
      <c r="D37" s="59"/>
      <c r="E37" s="59"/>
      <c r="F37" s="59"/>
      <c r="G37" s="59"/>
      <c r="H37" s="59"/>
      <c r="I37" s="59"/>
      <c r="J37" s="59"/>
      <c r="K37" s="59"/>
    </row>
    <row r="38" spans="1:11" ht="12" customHeight="1">
      <c r="A38" s="41" t="s">
        <v>35</v>
      </c>
      <c r="B38" s="59" t="s">
        <v>37</v>
      </c>
      <c r="C38" s="59"/>
      <c r="D38" s="59"/>
      <c r="E38" s="59"/>
      <c r="F38" s="59"/>
      <c r="G38" s="59"/>
      <c r="H38" s="59"/>
      <c r="I38" s="59"/>
      <c r="J38" s="59"/>
      <c r="K38" s="59"/>
    </row>
    <row r="39" spans="1:11" ht="12" customHeight="1">
      <c r="A39" s="41" t="s">
        <v>49</v>
      </c>
      <c r="B39" s="59" t="s">
        <v>50</v>
      </c>
      <c r="C39" s="59"/>
      <c r="D39" s="59"/>
      <c r="E39" s="59"/>
      <c r="F39" s="59"/>
      <c r="G39" s="59"/>
      <c r="H39" s="59"/>
      <c r="I39" s="59"/>
      <c r="J39" s="59"/>
      <c r="K39" s="59"/>
    </row>
    <row r="40" spans="1:11" ht="12" customHeight="1">
      <c r="A40" s="41" t="s">
        <v>36</v>
      </c>
      <c r="B40" s="59" t="s">
        <v>51</v>
      </c>
      <c r="C40" s="59"/>
      <c r="D40" s="59"/>
      <c r="E40" s="59"/>
      <c r="F40" s="59"/>
      <c r="G40" s="59"/>
      <c r="H40" s="59"/>
      <c r="I40" s="59"/>
      <c r="J40" s="59"/>
      <c r="K40" s="59"/>
    </row>
  </sheetData>
  <sheetProtection/>
  <mergeCells count="43">
    <mergeCell ref="A21:A24"/>
    <mergeCell ref="A25:A28"/>
    <mergeCell ref="A29:A32"/>
    <mergeCell ref="A5:A8"/>
    <mergeCell ref="A9:A12"/>
    <mergeCell ref="A13:A16"/>
    <mergeCell ref="A17:A20"/>
    <mergeCell ref="E4:G4"/>
    <mergeCell ref="B37:K37"/>
    <mergeCell ref="H7:K7"/>
    <mergeCell ref="H8:K8"/>
    <mergeCell ref="H11:K11"/>
    <mergeCell ref="H12:K12"/>
    <mergeCell ref="H15:K15"/>
    <mergeCell ref="H29:K29"/>
    <mergeCell ref="H31:K31"/>
    <mergeCell ref="H6:K6"/>
    <mergeCell ref="H10:K10"/>
    <mergeCell ref="H5:K5"/>
    <mergeCell ref="H9:K9"/>
    <mergeCell ref="H13:K13"/>
    <mergeCell ref="H17:K17"/>
    <mergeCell ref="H16:K16"/>
    <mergeCell ref="H14:K14"/>
    <mergeCell ref="B38:K38"/>
    <mergeCell ref="B39:K39"/>
    <mergeCell ref="B40:K40"/>
    <mergeCell ref="H4:K4"/>
    <mergeCell ref="H21:K21"/>
    <mergeCell ref="H25:K25"/>
    <mergeCell ref="H32:K32"/>
    <mergeCell ref="H27:K27"/>
    <mergeCell ref="H28:K28"/>
    <mergeCell ref="H18:K18"/>
    <mergeCell ref="B36:K36"/>
    <mergeCell ref="H19:K19"/>
    <mergeCell ref="H20:K20"/>
    <mergeCell ref="H23:K23"/>
    <mergeCell ref="H24:K24"/>
    <mergeCell ref="B35:K35"/>
    <mergeCell ref="H30:K30"/>
    <mergeCell ref="H22:K22"/>
    <mergeCell ref="H26:K26"/>
  </mergeCells>
  <printOptions/>
  <pageMargins left="0.75" right="0.75" top="1" bottom="1" header="0.5" footer="0.5"/>
  <pageSetup fitToHeight="1" fitToWidth="1" horizontalDpi="600" verticalDpi="600" orientation="landscape" paperSize="9" scale="85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7109375" style="2" customWidth="1"/>
    <col min="2" max="2" width="45.57421875" style="2" customWidth="1"/>
    <col min="3" max="3" width="4.8515625" style="4" customWidth="1"/>
    <col min="4" max="4" width="2.7109375" style="2" customWidth="1"/>
    <col min="5" max="5" width="4.28125" style="2" customWidth="1"/>
    <col min="6" max="6" width="3.140625" style="2" customWidth="1"/>
    <col min="7" max="7" width="6.57421875" style="55" customWidth="1"/>
    <col min="8" max="9" width="10.140625" style="2" customWidth="1"/>
    <col min="10" max="10" width="10.7109375" style="2" customWidth="1"/>
    <col min="11" max="11" width="21.28125" style="2" customWidth="1"/>
    <col min="12" max="16384" width="9.140625" style="2" customWidth="1"/>
  </cols>
  <sheetData>
    <row r="1" ht="12.75" customHeight="1"/>
    <row r="2" spans="1:5" ht="15" customHeight="1">
      <c r="A2" s="40" t="s">
        <v>78</v>
      </c>
      <c r="B2" s="37" t="s">
        <v>59</v>
      </c>
      <c r="C2" s="15"/>
      <c r="D2" s="16"/>
      <c r="E2" s="17"/>
    </row>
    <row r="3" ht="16.5" customHeight="1" thickBot="1">
      <c r="E3" s="17"/>
    </row>
    <row r="4" spans="1:11" s="17" customFormat="1" ht="12.75">
      <c r="A4" s="26" t="s">
        <v>6</v>
      </c>
      <c r="B4" s="27" t="s">
        <v>7</v>
      </c>
      <c r="C4" s="28" t="s">
        <v>39</v>
      </c>
      <c r="D4" s="29" t="s">
        <v>32</v>
      </c>
      <c r="E4" s="72" t="s">
        <v>38</v>
      </c>
      <c r="F4" s="72"/>
      <c r="G4" s="72"/>
      <c r="H4" s="65" t="s">
        <v>8</v>
      </c>
      <c r="I4" s="66"/>
      <c r="J4" s="66"/>
      <c r="K4" s="67"/>
    </row>
    <row r="5" spans="1:11" ht="12.75" customHeight="1">
      <c r="A5" s="75" t="s">
        <v>0</v>
      </c>
      <c r="B5" s="79"/>
      <c r="C5" s="20"/>
      <c r="D5" s="21"/>
      <c r="E5" s="33" t="str">
        <f aca="true" t="shared" si="0" ref="E5:E32">IF(ISBLANK(D5)," ",VLOOKUP(D5,Zone,4,FALSE))</f>
        <v> </v>
      </c>
      <c r="F5" s="34" t="str">
        <f>IF(ISBLANK(D5)," "," - ")</f>
        <v> </v>
      </c>
      <c r="G5" s="56" t="str">
        <f>IF(ISBLANK(D5)," ",VLOOKUP(D5,Zone,6,FALSE))</f>
        <v> </v>
      </c>
      <c r="H5" s="68" t="str">
        <f aca="true" t="shared" si="1" ref="H5:H32">IF(ISBLANK(D5)," ",VLOOKUP(D5,Zone,7,FALSE))</f>
        <v> </v>
      </c>
      <c r="I5" s="68"/>
      <c r="J5" s="68"/>
      <c r="K5" s="69"/>
    </row>
    <row r="6" spans="1:11" ht="12.75" customHeight="1">
      <c r="A6" s="76"/>
      <c r="B6" s="81"/>
      <c r="C6" s="35"/>
      <c r="D6" s="36"/>
      <c r="E6" s="33" t="str">
        <f t="shared" si="0"/>
        <v> </v>
      </c>
      <c r="F6" s="34" t="str">
        <f aca="true" t="shared" si="2" ref="F6:F32">IF(ISBLANK(D6)," "," - ")</f>
        <v> </v>
      </c>
      <c r="G6" s="56" t="str">
        <f aca="true" t="shared" si="3" ref="G6:G32">IF(ISBLANK(D6)," ",VLOOKUP(D6,Zone,6,FALSE))</f>
        <v> </v>
      </c>
      <c r="H6" s="68" t="str">
        <f>IF(ISBLANK(D6)," ",VLOOKUP(D6,Zone,7,FALSE))</f>
        <v> </v>
      </c>
      <c r="I6" s="68"/>
      <c r="J6" s="68"/>
      <c r="K6" s="69"/>
    </row>
    <row r="7" spans="1:11" ht="12.75" customHeight="1">
      <c r="A7" s="76"/>
      <c r="B7" s="82"/>
      <c r="C7" s="22"/>
      <c r="D7" s="23"/>
      <c r="E7" s="33" t="str">
        <f t="shared" si="0"/>
        <v> </v>
      </c>
      <c r="F7" s="34" t="str">
        <f t="shared" si="2"/>
        <v> </v>
      </c>
      <c r="G7" s="56" t="str">
        <f t="shared" si="3"/>
        <v> </v>
      </c>
      <c r="H7" s="68" t="str">
        <f>IF(ISBLANK(D7)," ",VLOOKUP(D7,Zone,7,FALSE))</f>
        <v> </v>
      </c>
      <c r="I7" s="68" t="e">
        <f aca="true" t="shared" si="4" ref="I7:K8">VLOOKUP($D7,Zone,4,FALSE)</f>
        <v>#N/A</v>
      </c>
      <c r="J7" s="68" t="e">
        <f t="shared" si="4"/>
        <v>#N/A</v>
      </c>
      <c r="K7" s="69" t="e">
        <f t="shared" si="4"/>
        <v>#N/A</v>
      </c>
    </row>
    <row r="8" spans="1:11" ht="12.75" customHeight="1">
      <c r="A8" s="77"/>
      <c r="B8" s="83"/>
      <c r="C8" s="24"/>
      <c r="D8" s="25"/>
      <c r="E8" s="33" t="str">
        <f t="shared" si="0"/>
        <v> </v>
      </c>
      <c r="F8" s="34" t="str">
        <f t="shared" si="2"/>
        <v> </v>
      </c>
      <c r="G8" s="56" t="str">
        <f t="shared" si="3"/>
        <v> </v>
      </c>
      <c r="H8" s="68" t="str">
        <f>IF(ISBLANK(D8)," ",VLOOKUP(D8,Zone,7,FALSE))</f>
        <v> </v>
      </c>
      <c r="I8" s="68" t="e">
        <f t="shared" si="4"/>
        <v>#N/A</v>
      </c>
      <c r="J8" s="68" t="e">
        <f t="shared" si="4"/>
        <v>#N/A</v>
      </c>
      <c r="K8" s="69" t="e">
        <f t="shared" si="4"/>
        <v>#N/A</v>
      </c>
    </row>
    <row r="9" spans="1:11" ht="12.75" customHeight="1">
      <c r="A9" s="75" t="s">
        <v>1</v>
      </c>
      <c r="B9" s="79" t="s">
        <v>80</v>
      </c>
      <c r="C9" s="20"/>
      <c r="D9" s="21"/>
      <c r="E9" s="33" t="str">
        <f t="shared" si="0"/>
        <v> </v>
      </c>
      <c r="F9" s="34" t="str">
        <f t="shared" si="2"/>
        <v> </v>
      </c>
      <c r="G9" s="56" t="str">
        <f t="shared" si="3"/>
        <v> </v>
      </c>
      <c r="H9" s="68" t="str">
        <f t="shared" si="1"/>
        <v> </v>
      </c>
      <c r="I9" s="68"/>
      <c r="J9" s="68"/>
      <c r="K9" s="69"/>
    </row>
    <row r="10" spans="1:11" ht="12.75" customHeight="1">
      <c r="A10" s="76"/>
      <c r="B10" s="81" t="s">
        <v>52</v>
      </c>
      <c r="C10" s="35">
        <v>15</v>
      </c>
      <c r="D10" s="36">
        <v>2</v>
      </c>
      <c r="E10" s="33">
        <f t="shared" si="0"/>
        <v>117</v>
      </c>
      <c r="F10" s="34" t="str">
        <f t="shared" si="2"/>
        <v> - </v>
      </c>
      <c r="G10" s="56">
        <f t="shared" si="3"/>
        <v>120.4</v>
      </c>
      <c r="H10" s="60" t="str">
        <f>IF(ISBLANK(D10)," ",VLOOKUP(D10,Zone,7,FALSE))</f>
        <v>Relax, nooit buiten adem</v>
      </c>
      <c r="I10" s="60">
        <f aca="true" t="shared" si="5" ref="I10:K12">VLOOKUP($D10,Zone,4,FALSE)</f>
        <v>117</v>
      </c>
      <c r="J10" s="60">
        <f t="shared" si="5"/>
        <v>117</v>
      </c>
      <c r="K10" s="61">
        <f t="shared" si="5"/>
        <v>117</v>
      </c>
    </row>
    <row r="11" spans="1:11" ht="12.75" customHeight="1">
      <c r="A11" s="76"/>
      <c r="B11" s="84" t="s">
        <v>57</v>
      </c>
      <c r="C11" s="22">
        <v>13</v>
      </c>
      <c r="D11" s="23">
        <v>5</v>
      </c>
      <c r="E11" s="33">
        <f t="shared" si="0"/>
        <v>136.8</v>
      </c>
      <c r="F11" s="34" t="str">
        <f t="shared" si="2"/>
        <v> - </v>
      </c>
      <c r="G11" s="56">
        <f t="shared" si="3"/>
        <v>139.10000000000002</v>
      </c>
      <c r="H11" s="60" t="str">
        <f t="shared" si="1"/>
        <v>Oncomfortabel gevoel, harde training</v>
      </c>
      <c r="I11" s="60">
        <f t="shared" si="5"/>
        <v>136.8</v>
      </c>
      <c r="J11" s="60">
        <f t="shared" si="5"/>
        <v>136.8</v>
      </c>
      <c r="K11" s="61">
        <f t="shared" si="5"/>
        <v>136.8</v>
      </c>
    </row>
    <row r="12" spans="1:11" ht="12.75" customHeight="1">
      <c r="A12" s="77"/>
      <c r="B12" s="83" t="s">
        <v>52</v>
      </c>
      <c r="C12" s="24">
        <v>15</v>
      </c>
      <c r="D12" s="25">
        <v>2</v>
      </c>
      <c r="E12" s="33">
        <f t="shared" si="0"/>
        <v>117</v>
      </c>
      <c r="F12" s="34" t="str">
        <f t="shared" si="2"/>
        <v> - </v>
      </c>
      <c r="G12" s="56">
        <f t="shared" si="3"/>
        <v>120.4</v>
      </c>
      <c r="H12" s="62" t="str">
        <f t="shared" si="1"/>
        <v>Relax, nooit buiten adem</v>
      </c>
      <c r="I12" s="62">
        <f t="shared" si="5"/>
        <v>117</v>
      </c>
      <c r="J12" s="62">
        <f t="shared" si="5"/>
        <v>117</v>
      </c>
      <c r="K12" s="63">
        <f t="shared" si="5"/>
        <v>117</v>
      </c>
    </row>
    <row r="13" spans="1:11" ht="12.75" customHeight="1">
      <c r="A13" s="75" t="s">
        <v>2</v>
      </c>
      <c r="B13" s="79" t="s">
        <v>81</v>
      </c>
      <c r="C13" s="20"/>
      <c r="D13" s="21"/>
      <c r="E13" s="33" t="str">
        <f t="shared" si="0"/>
        <v> </v>
      </c>
      <c r="F13" s="34" t="str">
        <f t="shared" si="2"/>
        <v> </v>
      </c>
      <c r="G13" s="56" t="str">
        <f t="shared" si="3"/>
        <v> </v>
      </c>
      <c r="H13" s="68" t="str">
        <f t="shared" si="1"/>
        <v> </v>
      </c>
      <c r="I13" s="68"/>
      <c r="J13" s="68"/>
      <c r="K13" s="69"/>
    </row>
    <row r="14" spans="1:11" ht="12.75" customHeight="1">
      <c r="A14" s="76"/>
      <c r="B14" s="81" t="s">
        <v>55</v>
      </c>
      <c r="C14" s="35">
        <v>30</v>
      </c>
      <c r="D14" s="36">
        <v>3</v>
      </c>
      <c r="E14" s="33">
        <f t="shared" si="0"/>
        <v>121.4</v>
      </c>
      <c r="F14" s="34" t="str">
        <f t="shared" si="2"/>
        <v> - </v>
      </c>
      <c r="G14" s="56">
        <f t="shared" si="3"/>
        <v>127</v>
      </c>
      <c r="H14" s="60" t="str">
        <f>IF(ISBLANK(D14)," ",VLOOKUP(D14,Zone,7,FALSE))</f>
        <v>Comfortabel gevoel, praten is nog mogelijk</v>
      </c>
      <c r="I14" s="60"/>
      <c r="J14" s="60"/>
      <c r="K14" s="61"/>
    </row>
    <row r="15" spans="1:11" ht="12.75" customHeight="1">
      <c r="A15" s="76"/>
      <c r="B15" s="82"/>
      <c r="C15" s="22"/>
      <c r="D15" s="23"/>
      <c r="E15" s="33" t="str">
        <f t="shared" si="0"/>
        <v> </v>
      </c>
      <c r="F15" s="34" t="str">
        <f t="shared" si="2"/>
        <v> </v>
      </c>
      <c r="G15" s="56" t="str">
        <f t="shared" si="3"/>
        <v> </v>
      </c>
      <c r="H15" s="60" t="str">
        <f t="shared" si="1"/>
        <v> </v>
      </c>
      <c r="I15" s="60"/>
      <c r="J15" s="60"/>
      <c r="K15" s="61"/>
    </row>
    <row r="16" spans="1:11" ht="12.75" customHeight="1">
      <c r="A16" s="77"/>
      <c r="B16" s="83"/>
      <c r="C16" s="24"/>
      <c r="D16" s="25"/>
      <c r="E16" s="33" t="str">
        <f t="shared" si="0"/>
        <v> </v>
      </c>
      <c r="F16" s="34" t="str">
        <f t="shared" si="2"/>
        <v> </v>
      </c>
      <c r="G16" s="56" t="str">
        <f t="shared" si="3"/>
        <v> </v>
      </c>
      <c r="H16" s="62" t="str">
        <f t="shared" si="1"/>
        <v> </v>
      </c>
      <c r="I16" s="62" t="e">
        <f>VLOOKUP($D16,Zone,4,FALSE)</f>
        <v>#N/A</v>
      </c>
      <c r="J16" s="62" t="e">
        <f>VLOOKUP($D16,Zone,4,FALSE)</f>
        <v>#N/A</v>
      </c>
      <c r="K16" s="63" t="e">
        <f>VLOOKUP($D16,Zone,4,FALSE)</f>
        <v>#N/A</v>
      </c>
    </row>
    <row r="17" spans="1:11" ht="12.75" customHeight="1">
      <c r="A17" s="76" t="s">
        <v>3</v>
      </c>
      <c r="B17" s="79"/>
      <c r="C17" s="20"/>
      <c r="D17" s="21"/>
      <c r="E17" s="33" t="str">
        <f t="shared" si="0"/>
        <v> </v>
      </c>
      <c r="F17" s="34" t="str">
        <f t="shared" si="2"/>
        <v> </v>
      </c>
      <c r="G17" s="56" t="str">
        <f t="shared" si="3"/>
        <v> </v>
      </c>
      <c r="H17" s="68" t="str">
        <f t="shared" si="1"/>
        <v> </v>
      </c>
      <c r="I17" s="68"/>
      <c r="J17" s="68"/>
      <c r="K17" s="69"/>
    </row>
    <row r="18" spans="1:11" ht="12.75" customHeight="1">
      <c r="A18" s="76"/>
      <c r="B18" s="86"/>
      <c r="C18" s="35"/>
      <c r="D18" s="36"/>
      <c r="E18" s="33" t="str">
        <f t="shared" si="0"/>
        <v> </v>
      </c>
      <c r="F18" s="34" t="str">
        <f t="shared" si="2"/>
        <v> </v>
      </c>
      <c r="G18" s="56" t="str">
        <f t="shared" si="3"/>
        <v> </v>
      </c>
      <c r="H18" s="60" t="str">
        <f>IF(ISBLANK(D18)," ",VLOOKUP(D18,Zone,7,FALSE))</f>
        <v> </v>
      </c>
      <c r="I18" s="60"/>
      <c r="J18" s="60"/>
      <c r="K18" s="61"/>
    </row>
    <row r="19" spans="1:11" ht="12.75" customHeight="1">
      <c r="A19" s="76"/>
      <c r="B19" s="82"/>
      <c r="C19" s="22"/>
      <c r="D19" s="23"/>
      <c r="E19" s="33" t="str">
        <f t="shared" si="0"/>
        <v> </v>
      </c>
      <c r="F19" s="34" t="str">
        <f t="shared" si="2"/>
        <v> </v>
      </c>
      <c r="G19" s="56" t="str">
        <f t="shared" si="3"/>
        <v> </v>
      </c>
      <c r="H19" s="60" t="str">
        <f t="shared" si="1"/>
        <v> </v>
      </c>
      <c r="I19" s="60"/>
      <c r="J19" s="60"/>
      <c r="K19" s="61"/>
    </row>
    <row r="20" spans="1:11" ht="12.75" customHeight="1">
      <c r="A20" s="77"/>
      <c r="B20" s="83"/>
      <c r="C20" s="24"/>
      <c r="D20" s="25"/>
      <c r="E20" s="33" t="str">
        <f t="shared" si="0"/>
        <v> </v>
      </c>
      <c r="F20" s="34" t="str">
        <f t="shared" si="2"/>
        <v> </v>
      </c>
      <c r="G20" s="56" t="str">
        <f t="shared" si="3"/>
        <v> </v>
      </c>
      <c r="H20" s="62" t="str">
        <f t="shared" si="1"/>
        <v> </v>
      </c>
      <c r="I20" s="62"/>
      <c r="J20" s="62"/>
      <c r="K20" s="63"/>
    </row>
    <row r="21" spans="1:11" ht="12.75" customHeight="1">
      <c r="A21" s="75" t="s">
        <v>4</v>
      </c>
      <c r="B21" s="79" t="s">
        <v>80</v>
      </c>
      <c r="C21" s="20"/>
      <c r="D21" s="21"/>
      <c r="E21" s="33" t="str">
        <f t="shared" si="0"/>
        <v> </v>
      </c>
      <c r="F21" s="34" t="str">
        <f t="shared" si="2"/>
        <v> </v>
      </c>
      <c r="G21" s="56" t="str">
        <f t="shared" si="3"/>
        <v> </v>
      </c>
      <c r="H21" s="68" t="str">
        <f t="shared" si="1"/>
        <v> </v>
      </c>
      <c r="I21" s="68"/>
      <c r="J21" s="68"/>
      <c r="K21" s="69"/>
    </row>
    <row r="22" spans="1:11" ht="12.75" customHeight="1">
      <c r="A22" s="76"/>
      <c r="B22" s="81" t="s">
        <v>52</v>
      </c>
      <c r="C22" s="35">
        <v>15</v>
      </c>
      <c r="D22" s="36">
        <v>2</v>
      </c>
      <c r="E22" s="33">
        <f t="shared" si="0"/>
        <v>117</v>
      </c>
      <c r="F22" s="34" t="str">
        <f t="shared" si="2"/>
        <v> - </v>
      </c>
      <c r="G22" s="56">
        <f t="shared" si="3"/>
        <v>120.4</v>
      </c>
      <c r="H22" s="60" t="str">
        <f>IF(ISBLANK(D22)," ",VLOOKUP(D22,Zone,7,FALSE))</f>
        <v>Relax, nooit buiten adem</v>
      </c>
      <c r="I22" s="60"/>
      <c r="J22" s="60"/>
      <c r="K22" s="61"/>
    </row>
    <row r="23" spans="1:11" ht="12.75" customHeight="1">
      <c r="A23" s="76"/>
      <c r="B23" s="84" t="s">
        <v>57</v>
      </c>
      <c r="C23" s="22">
        <v>13</v>
      </c>
      <c r="D23" s="23">
        <v>5</v>
      </c>
      <c r="E23" s="33">
        <f t="shared" si="0"/>
        <v>136.8</v>
      </c>
      <c r="F23" s="34" t="str">
        <f t="shared" si="2"/>
        <v> - </v>
      </c>
      <c r="G23" s="56">
        <f t="shared" si="3"/>
        <v>139.10000000000002</v>
      </c>
      <c r="H23" s="60" t="str">
        <f t="shared" si="1"/>
        <v>Oncomfortabel gevoel, harde training</v>
      </c>
      <c r="I23" s="60"/>
      <c r="J23" s="60"/>
      <c r="K23" s="61"/>
    </row>
    <row r="24" spans="1:11" ht="12.75" customHeight="1">
      <c r="A24" s="77"/>
      <c r="B24" s="83" t="s">
        <v>52</v>
      </c>
      <c r="C24" s="24">
        <v>15</v>
      </c>
      <c r="D24" s="25">
        <v>2</v>
      </c>
      <c r="E24" s="33">
        <f t="shared" si="0"/>
        <v>117</v>
      </c>
      <c r="F24" s="34" t="str">
        <f t="shared" si="2"/>
        <v> - </v>
      </c>
      <c r="G24" s="56">
        <f t="shared" si="3"/>
        <v>120.4</v>
      </c>
      <c r="H24" s="62" t="str">
        <f t="shared" si="1"/>
        <v>Relax, nooit buiten adem</v>
      </c>
      <c r="I24" s="62"/>
      <c r="J24" s="62"/>
      <c r="K24" s="63"/>
    </row>
    <row r="25" spans="1:11" ht="12.75" customHeight="1">
      <c r="A25" s="75" t="s">
        <v>40</v>
      </c>
      <c r="B25" s="19" t="s">
        <v>83</v>
      </c>
      <c r="C25" s="20">
        <v>120</v>
      </c>
      <c r="D25" s="21">
        <v>2</v>
      </c>
      <c r="E25" s="33">
        <f t="shared" si="0"/>
        <v>117</v>
      </c>
      <c r="F25" s="34" t="str">
        <f t="shared" si="2"/>
        <v> - </v>
      </c>
      <c r="G25" s="56">
        <f t="shared" si="3"/>
        <v>120.4</v>
      </c>
      <c r="H25" s="68" t="str">
        <f t="shared" si="1"/>
        <v>Relax, nooit buiten adem</v>
      </c>
      <c r="I25" s="68"/>
      <c r="J25" s="68"/>
      <c r="K25" s="69"/>
    </row>
    <row r="26" spans="1:11" ht="12.75" customHeight="1">
      <c r="A26" s="76"/>
      <c r="B26" s="81"/>
      <c r="C26" s="35"/>
      <c r="D26" s="36"/>
      <c r="E26" s="33" t="str">
        <f t="shared" si="0"/>
        <v> </v>
      </c>
      <c r="F26" s="34" t="str">
        <f t="shared" si="2"/>
        <v> </v>
      </c>
      <c r="G26" s="56" t="str">
        <f t="shared" si="3"/>
        <v> </v>
      </c>
      <c r="H26" s="60" t="str">
        <f>IF(ISBLANK(D26)," ",VLOOKUP(D26,Zone,7,FALSE))</f>
        <v> </v>
      </c>
      <c r="I26" s="60"/>
      <c r="J26" s="60"/>
      <c r="K26" s="61"/>
    </row>
    <row r="27" spans="1:11" ht="12.75" customHeight="1">
      <c r="A27" s="76"/>
      <c r="B27" s="82"/>
      <c r="C27" s="22"/>
      <c r="D27" s="23"/>
      <c r="E27" s="33" t="str">
        <f t="shared" si="0"/>
        <v> </v>
      </c>
      <c r="F27" s="34" t="str">
        <f t="shared" si="2"/>
        <v> </v>
      </c>
      <c r="G27" s="56" t="str">
        <f t="shared" si="3"/>
        <v> </v>
      </c>
      <c r="H27" s="60" t="str">
        <f t="shared" si="1"/>
        <v> </v>
      </c>
      <c r="I27" s="60"/>
      <c r="J27" s="60"/>
      <c r="K27" s="61"/>
    </row>
    <row r="28" spans="1:11" ht="12.75" customHeight="1">
      <c r="A28" s="77"/>
      <c r="B28" s="83"/>
      <c r="C28" s="24"/>
      <c r="D28" s="25"/>
      <c r="E28" s="33" t="str">
        <f t="shared" si="0"/>
        <v> </v>
      </c>
      <c r="F28" s="34" t="str">
        <f t="shared" si="2"/>
        <v> </v>
      </c>
      <c r="G28" s="56" t="str">
        <f t="shared" si="3"/>
        <v> </v>
      </c>
      <c r="H28" s="62" t="str">
        <f t="shared" si="1"/>
        <v> </v>
      </c>
      <c r="I28" s="62"/>
      <c r="J28" s="62"/>
      <c r="K28" s="63"/>
    </row>
    <row r="29" spans="1:11" ht="12.75" customHeight="1">
      <c r="A29" s="76" t="s">
        <v>5</v>
      </c>
      <c r="B29" s="80" t="s">
        <v>86</v>
      </c>
      <c r="C29" s="35"/>
      <c r="D29" s="36"/>
      <c r="E29" s="33" t="str">
        <f t="shared" si="0"/>
        <v> </v>
      </c>
      <c r="F29" s="34" t="str">
        <f t="shared" si="2"/>
        <v> </v>
      </c>
      <c r="G29" s="56" t="str">
        <f t="shared" si="3"/>
        <v> </v>
      </c>
      <c r="H29" s="73" t="str">
        <f t="shared" si="1"/>
        <v> </v>
      </c>
      <c r="I29" s="73"/>
      <c r="J29" s="73"/>
      <c r="K29" s="74"/>
    </row>
    <row r="30" spans="1:11" ht="12.75" customHeight="1">
      <c r="A30" s="76"/>
      <c r="B30" s="81" t="s">
        <v>52</v>
      </c>
      <c r="C30" s="35">
        <v>30</v>
      </c>
      <c r="D30" s="36">
        <v>2</v>
      </c>
      <c r="E30" s="33">
        <f t="shared" si="0"/>
        <v>117</v>
      </c>
      <c r="F30" s="34" t="str">
        <f t="shared" si="2"/>
        <v> - </v>
      </c>
      <c r="G30" s="56">
        <f t="shared" si="3"/>
        <v>120.4</v>
      </c>
      <c r="H30" s="60" t="str">
        <f>IF(ISBLANK(D30)," ",VLOOKUP(D30,Zone,7,FALSE))</f>
        <v>Relax, nooit buiten adem</v>
      </c>
      <c r="I30" s="60"/>
      <c r="J30" s="60"/>
      <c r="K30" s="61"/>
    </row>
    <row r="31" spans="1:11" ht="12.75" customHeight="1">
      <c r="A31" s="76"/>
      <c r="B31" s="84" t="s">
        <v>58</v>
      </c>
      <c r="C31" s="22">
        <v>34</v>
      </c>
      <c r="D31" s="23">
        <v>5</v>
      </c>
      <c r="E31" s="33">
        <f t="shared" si="0"/>
        <v>136.8</v>
      </c>
      <c r="F31" s="34" t="str">
        <f t="shared" si="2"/>
        <v> - </v>
      </c>
      <c r="G31" s="56">
        <f t="shared" si="3"/>
        <v>139.10000000000002</v>
      </c>
      <c r="H31" s="60" t="str">
        <f t="shared" si="1"/>
        <v>Oncomfortabel gevoel, harde training</v>
      </c>
      <c r="I31" s="60"/>
      <c r="J31" s="60"/>
      <c r="K31" s="61"/>
    </row>
    <row r="32" spans="1:11" ht="12.75" customHeight="1" thickBot="1">
      <c r="A32" s="78"/>
      <c r="B32" s="85" t="s">
        <v>52</v>
      </c>
      <c r="C32" s="30">
        <v>30</v>
      </c>
      <c r="D32" s="31">
        <v>2</v>
      </c>
      <c r="E32" s="38">
        <f t="shared" si="0"/>
        <v>117</v>
      </c>
      <c r="F32" s="39" t="str">
        <f t="shared" si="2"/>
        <v> - </v>
      </c>
      <c r="G32" s="57">
        <f t="shared" si="3"/>
        <v>120.4</v>
      </c>
      <c r="H32" s="70" t="str">
        <f t="shared" si="1"/>
        <v>Relax, nooit buiten adem</v>
      </c>
      <c r="I32" s="70"/>
      <c r="J32" s="70"/>
      <c r="K32" s="71"/>
    </row>
    <row r="33" spans="2:3" ht="12.75">
      <c r="B33" s="18" t="s">
        <v>9</v>
      </c>
      <c r="C33" s="32">
        <f>SUM(C5:C32)</f>
        <v>330</v>
      </c>
    </row>
    <row r="35" spans="1:11" ht="12" customHeight="1">
      <c r="A35" s="42" t="s">
        <v>41</v>
      </c>
      <c r="B35" s="64" t="s">
        <v>56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" customHeight="1">
      <c r="A36" s="41" t="s">
        <v>34</v>
      </c>
      <c r="B36" s="59" t="s">
        <v>33</v>
      </c>
      <c r="C36" s="59"/>
      <c r="D36" s="59"/>
      <c r="E36" s="59"/>
      <c r="F36" s="59"/>
      <c r="G36" s="59"/>
      <c r="H36" s="59"/>
      <c r="I36" s="59"/>
      <c r="J36" s="59"/>
      <c r="K36" s="59"/>
    </row>
    <row r="37" spans="1:11" ht="12" customHeight="1">
      <c r="A37" s="41" t="s">
        <v>82</v>
      </c>
      <c r="B37" s="59" t="s">
        <v>84</v>
      </c>
      <c r="C37" s="59"/>
      <c r="D37" s="59"/>
      <c r="E37" s="59"/>
      <c r="F37" s="59"/>
      <c r="G37" s="59"/>
      <c r="H37" s="59"/>
      <c r="I37" s="59"/>
      <c r="J37" s="59"/>
      <c r="K37" s="59"/>
    </row>
    <row r="38" spans="1:11" ht="12" customHeight="1">
      <c r="A38" s="41" t="s">
        <v>35</v>
      </c>
      <c r="B38" s="59" t="s">
        <v>37</v>
      </c>
      <c r="C38" s="59"/>
      <c r="D38" s="59"/>
      <c r="E38" s="59"/>
      <c r="F38" s="59"/>
      <c r="G38" s="59"/>
      <c r="H38" s="59"/>
      <c r="I38" s="59"/>
      <c r="J38" s="59"/>
      <c r="K38" s="59"/>
    </row>
    <row r="39" spans="1:11" ht="12" customHeight="1">
      <c r="A39" s="41" t="s">
        <v>49</v>
      </c>
      <c r="B39" s="59" t="s">
        <v>50</v>
      </c>
      <c r="C39" s="59"/>
      <c r="D39" s="59"/>
      <c r="E39" s="59"/>
      <c r="F39" s="59"/>
      <c r="G39" s="59"/>
      <c r="H39" s="59"/>
      <c r="I39" s="59"/>
      <c r="J39" s="59"/>
      <c r="K39" s="59"/>
    </row>
    <row r="40" spans="1:11" ht="12" customHeight="1">
      <c r="A40" s="41" t="s">
        <v>36</v>
      </c>
      <c r="B40" s="59" t="s">
        <v>51</v>
      </c>
      <c r="C40" s="59"/>
      <c r="D40" s="59"/>
      <c r="E40" s="59"/>
      <c r="F40" s="59"/>
      <c r="G40" s="59"/>
      <c r="H40" s="59"/>
      <c r="I40" s="59"/>
      <c r="J40" s="59"/>
      <c r="K40" s="59"/>
    </row>
  </sheetData>
  <sheetProtection/>
  <mergeCells count="43">
    <mergeCell ref="B35:K35"/>
    <mergeCell ref="B36:K36"/>
    <mergeCell ref="B37:K37"/>
    <mergeCell ref="B38:K38"/>
    <mergeCell ref="B39:K39"/>
    <mergeCell ref="B40:K40"/>
    <mergeCell ref="A25:A28"/>
    <mergeCell ref="H25:K25"/>
    <mergeCell ref="H26:K26"/>
    <mergeCell ref="H27:K27"/>
    <mergeCell ref="H28:K28"/>
    <mergeCell ref="A29:A32"/>
    <mergeCell ref="H29:K29"/>
    <mergeCell ref="H30:K30"/>
    <mergeCell ref="H31:K31"/>
    <mergeCell ref="H32:K32"/>
    <mergeCell ref="A17:A20"/>
    <mergeCell ref="H17:K17"/>
    <mergeCell ref="H18:K18"/>
    <mergeCell ref="H19:K19"/>
    <mergeCell ref="H20:K20"/>
    <mergeCell ref="A21:A24"/>
    <mergeCell ref="H21:K21"/>
    <mergeCell ref="H22:K22"/>
    <mergeCell ref="H23:K23"/>
    <mergeCell ref="H24:K24"/>
    <mergeCell ref="A9:A12"/>
    <mergeCell ref="H9:K9"/>
    <mergeCell ref="A13:A16"/>
    <mergeCell ref="H13:K13"/>
    <mergeCell ref="H14:K14"/>
    <mergeCell ref="H15:K15"/>
    <mergeCell ref="H10:K10"/>
    <mergeCell ref="H11:K11"/>
    <mergeCell ref="H12:K12"/>
    <mergeCell ref="H16:K16"/>
    <mergeCell ref="E4:G4"/>
    <mergeCell ref="H4:K4"/>
    <mergeCell ref="A5:A8"/>
    <mergeCell ref="H5:K5"/>
    <mergeCell ref="H6:K6"/>
    <mergeCell ref="H7:K7"/>
    <mergeCell ref="H8:K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selection activeCell="B25" activeCellId="3" sqref="B5 B9 B17 B25"/>
    </sheetView>
  </sheetViews>
  <sheetFormatPr defaultColWidth="9.140625" defaultRowHeight="12.75"/>
  <cols>
    <col min="1" max="1" width="20.7109375" style="2" customWidth="1"/>
    <col min="2" max="2" width="45.57421875" style="2" customWidth="1"/>
    <col min="3" max="3" width="4.8515625" style="4" customWidth="1"/>
    <col min="4" max="4" width="2.7109375" style="2" customWidth="1"/>
    <col min="5" max="5" width="4.28125" style="2" customWidth="1"/>
    <col min="6" max="6" width="3.140625" style="2" customWidth="1"/>
    <col min="7" max="7" width="6.57421875" style="55" customWidth="1"/>
    <col min="8" max="9" width="10.140625" style="2" customWidth="1"/>
    <col min="10" max="10" width="10.7109375" style="2" customWidth="1"/>
    <col min="11" max="11" width="21.28125" style="2" customWidth="1"/>
    <col min="12" max="16384" width="9.140625" style="2" customWidth="1"/>
  </cols>
  <sheetData>
    <row r="1" ht="12.75" customHeight="1"/>
    <row r="2" spans="1:5" ht="15" customHeight="1">
      <c r="A2" s="40" t="s">
        <v>78</v>
      </c>
      <c r="B2" s="37" t="s">
        <v>62</v>
      </c>
      <c r="C2" s="15"/>
      <c r="D2" s="16"/>
      <c r="E2" s="17"/>
    </row>
    <row r="3" ht="16.5" customHeight="1" thickBot="1">
      <c r="E3" s="17"/>
    </row>
    <row r="4" spans="1:11" s="17" customFormat="1" ht="12.75">
      <c r="A4" s="26" t="s">
        <v>6</v>
      </c>
      <c r="B4" s="27" t="s">
        <v>7</v>
      </c>
      <c r="C4" s="28" t="s">
        <v>39</v>
      </c>
      <c r="D4" s="29" t="s">
        <v>32</v>
      </c>
      <c r="E4" s="72" t="s">
        <v>38</v>
      </c>
      <c r="F4" s="72"/>
      <c r="G4" s="72"/>
      <c r="H4" s="65" t="s">
        <v>8</v>
      </c>
      <c r="I4" s="66"/>
      <c r="J4" s="66"/>
      <c r="K4" s="67"/>
    </row>
    <row r="5" spans="1:11" ht="12.75" customHeight="1">
      <c r="A5" s="75" t="s">
        <v>0</v>
      </c>
      <c r="B5" s="79"/>
      <c r="C5" s="20"/>
      <c r="D5" s="21"/>
      <c r="E5" s="33" t="str">
        <f aca="true" t="shared" si="0" ref="E5:E32">IF(ISBLANK(D5)," ",VLOOKUP(D5,Zone,4,FALSE))</f>
        <v> </v>
      </c>
      <c r="F5" s="34" t="str">
        <f>IF(ISBLANK(D5)," "," - ")</f>
        <v> </v>
      </c>
      <c r="G5" s="56" t="str">
        <f>IF(ISBLANK(D5)," ",VLOOKUP(D5,Zone,6,FALSE))</f>
        <v> </v>
      </c>
      <c r="H5" s="68" t="str">
        <f aca="true" t="shared" si="1" ref="H5:H32">IF(ISBLANK(D5)," ",VLOOKUP(D5,Zone,7,FALSE))</f>
        <v> </v>
      </c>
      <c r="I5" s="68" t="e">
        <f aca="true" t="shared" si="2" ref="I5:K32">VLOOKUP($D5,Zone,4,FALSE)</f>
        <v>#N/A</v>
      </c>
      <c r="J5" s="68" t="e">
        <f t="shared" si="2"/>
        <v>#N/A</v>
      </c>
      <c r="K5" s="69" t="e">
        <f t="shared" si="2"/>
        <v>#N/A</v>
      </c>
    </row>
    <row r="6" spans="1:11" ht="12.75" customHeight="1">
      <c r="A6" s="76"/>
      <c r="B6" s="81"/>
      <c r="C6" s="35">
        <v>0</v>
      </c>
      <c r="D6" s="36"/>
      <c r="E6" s="33" t="str">
        <f t="shared" si="0"/>
        <v> </v>
      </c>
      <c r="F6" s="34" t="str">
        <f aca="true" t="shared" si="3" ref="F6:F32">IF(ISBLANK(D6)," "," - ")</f>
        <v> </v>
      </c>
      <c r="G6" s="56" t="str">
        <f aca="true" t="shared" si="4" ref="G6:G32">IF(ISBLANK(D6)," ",VLOOKUP(D6,Zone,6,FALSE))</f>
        <v> </v>
      </c>
      <c r="H6" s="68" t="str">
        <f>IF(ISBLANK(D6)," ",VLOOKUP(D6,Zone,7,FALSE))</f>
        <v> </v>
      </c>
      <c r="I6" s="68" t="e">
        <f t="shared" si="2"/>
        <v>#N/A</v>
      </c>
      <c r="J6" s="68" t="e">
        <f t="shared" si="2"/>
        <v>#N/A</v>
      </c>
      <c r="K6" s="69" t="e">
        <f t="shared" si="2"/>
        <v>#N/A</v>
      </c>
    </row>
    <row r="7" spans="1:11" ht="12.75" customHeight="1">
      <c r="A7" s="76"/>
      <c r="B7" s="82"/>
      <c r="C7" s="22"/>
      <c r="D7" s="23"/>
      <c r="E7" s="33" t="str">
        <f t="shared" si="0"/>
        <v> </v>
      </c>
      <c r="F7" s="34" t="str">
        <f t="shared" si="3"/>
        <v> </v>
      </c>
      <c r="G7" s="56" t="str">
        <f t="shared" si="4"/>
        <v> </v>
      </c>
      <c r="H7" s="68" t="str">
        <f>IF(ISBLANK(D7)," ",VLOOKUP(D7,Zone,7,FALSE))</f>
        <v> </v>
      </c>
      <c r="I7" s="68" t="e">
        <f t="shared" si="2"/>
        <v>#N/A</v>
      </c>
      <c r="J7" s="68" t="e">
        <f t="shared" si="2"/>
        <v>#N/A</v>
      </c>
      <c r="K7" s="69" t="e">
        <f t="shared" si="2"/>
        <v>#N/A</v>
      </c>
    </row>
    <row r="8" spans="1:11" ht="12.75" customHeight="1">
      <c r="A8" s="77"/>
      <c r="B8" s="83"/>
      <c r="C8" s="24"/>
      <c r="D8" s="25"/>
      <c r="E8" s="33" t="str">
        <f t="shared" si="0"/>
        <v> </v>
      </c>
      <c r="F8" s="34" t="str">
        <f t="shared" si="3"/>
        <v> </v>
      </c>
      <c r="G8" s="56" t="str">
        <f t="shared" si="4"/>
        <v> </v>
      </c>
      <c r="H8" s="68" t="str">
        <f>IF(ISBLANK(D8)," ",VLOOKUP(D8,Zone,7,FALSE))</f>
        <v> </v>
      </c>
      <c r="I8" s="68" t="e">
        <f t="shared" si="2"/>
        <v>#N/A</v>
      </c>
      <c r="J8" s="68" t="e">
        <f t="shared" si="2"/>
        <v>#N/A</v>
      </c>
      <c r="K8" s="69" t="e">
        <f t="shared" si="2"/>
        <v>#N/A</v>
      </c>
    </row>
    <row r="9" spans="1:11" ht="12.75" customHeight="1">
      <c r="A9" s="75" t="s">
        <v>1</v>
      </c>
      <c r="B9" s="79" t="s">
        <v>80</v>
      </c>
      <c r="C9" s="20"/>
      <c r="D9" s="21"/>
      <c r="E9" s="33" t="str">
        <f t="shared" si="0"/>
        <v> </v>
      </c>
      <c r="F9" s="34" t="str">
        <f t="shared" si="3"/>
        <v> </v>
      </c>
      <c r="G9" s="56" t="str">
        <f t="shared" si="4"/>
        <v> </v>
      </c>
      <c r="H9" s="68" t="str">
        <f t="shared" si="1"/>
        <v> </v>
      </c>
      <c r="I9" s="68" t="e">
        <f t="shared" si="2"/>
        <v>#N/A</v>
      </c>
      <c r="J9" s="68" t="e">
        <f t="shared" si="2"/>
        <v>#N/A</v>
      </c>
      <c r="K9" s="69" t="e">
        <f t="shared" si="2"/>
        <v>#N/A</v>
      </c>
    </row>
    <row r="10" spans="1:11" ht="12.75" customHeight="1">
      <c r="A10" s="76"/>
      <c r="B10" s="81" t="s">
        <v>52</v>
      </c>
      <c r="C10" s="35">
        <v>15</v>
      </c>
      <c r="D10" s="36">
        <v>2</v>
      </c>
      <c r="E10" s="33">
        <f t="shared" si="0"/>
        <v>117</v>
      </c>
      <c r="F10" s="34" t="str">
        <f t="shared" si="3"/>
        <v> - </v>
      </c>
      <c r="G10" s="56">
        <f t="shared" si="4"/>
        <v>120.4</v>
      </c>
      <c r="H10" s="60" t="str">
        <f>IF(ISBLANK(D10)," ",VLOOKUP(D10,Zone,7,FALSE))</f>
        <v>Relax, nooit buiten adem</v>
      </c>
      <c r="I10" s="60">
        <f t="shared" si="2"/>
        <v>117</v>
      </c>
      <c r="J10" s="60">
        <f t="shared" si="2"/>
        <v>117</v>
      </c>
      <c r="K10" s="61">
        <f t="shared" si="2"/>
        <v>117</v>
      </c>
    </row>
    <row r="11" spans="1:11" ht="12.75" customHeight="1">
      <c r="A11" s="76"/>
      <c r="B11" s="84" t="s">
        <v>60</v>
      </c>
      <c r="C11" s="22">
        <v>18</v>
      </c>
      <c r="D11" s="23">
        <v>5</v>
      </c>
      <c r="E11" s="33">
        <f t="shared" si="0"/>
        <v>136.8</v>
      </c>
      <c r="F11" s="34" t="str">
        <f t="shared" si="3"/>
        <v> - </v>
      </c>
      <c r="G11" s="56">
        <f t="shared" si="4"/>
        <v>139.10000000000002</v>
      </c>
      <c r="H11" s="60" t="str">
        <f t="shared" si="1"/>
        <v>Oncomfortabel gevoel, harde training</v>
      </c>
      <c r="I11" s="60">
        <f t="shared" si="2"/>
        <v>136.8</v>
      </c>
      <c r="J11" s="60">
        <f t="shared" si="2"/>
        <v>136.8</v>
      </c>
      <c r="K11" s="61">
        <f t="shared" si="2"/>
        <v>136.8</v>
      </c>
    </row>
    <row r="12" spans="1:11" ht="12.75" customHeight="1">
      <c r="A12" s="77"/>
      <c r="B12" s="83" t="s">
        <v>52</v>
      </c>
      <c r="C12" s="24">
        <v>15</v>
      </c>
      <c r="D12" s="25">
        <v>2</v>
      </c>
      <c r="E12" s="33">
        <f t="shared" si="0"/>
        <v>117</v>
      </c>
      <c r="F12" s="34" t="str">
        <f t="shared" si="3"/>
        <v> - </v>
      </c>
      <c r="G12" s="56">
        <f t="shared" si="4"/>
        <v>120.4</v>
      </c>
      <c r="H12" s="62" t="str">
        <f t="shared" si="1"/>
        <v>Relax, nooit buiten adem</v>
      </c>
      <c r="I12" s="62">
        <f t="shared" si="2"/>
        <v>117</v>
      </c>
      <c r="J12" s="62">
        <f t="shared" si="2"/>
        <v>117</v>
      </c>
      <c r="K12" s="63">
        <f t="shared" si="2"/>
        <v>117</v>
      </c>
    </row>
    <row r="13" spans="1:11" ht="12.75" customHeight="1">
      <c r="A13" s="75" t="s">
        <v>2</v>
      </c>
      <c r="B13" s="79" t="s">
        <v>81</v>
      </c>
      <c r="C13" s="20"/>
      <c r="D13" s="21"/>
      <c r="E13" s="33" t="str">
        <f t="shared" si="0"/>
        <v> </v>
      </c>
      <c r="F13" s="34" t="str">
        <f t="shared" si="3"/>
        <v> </v>
      </c>
      <c r="G13" s="56" t="str">
        <f t="shared" si="4"/>
        <v> </v>
      </c>
      <c r="H13" s="68" t="str">
        <f t="shared" si="1"/>
        <v> </v>
      </c>
      <c r="I13" s="68" t="e">
        <f t="shared" si="2"/>
        <v>#N/A</v>
      </c>
      <c r="J13" s="68" t="e">
        <f t="shared" si="2"/>
        <v>#N/A</v>
      </c>
      <c r="K13" s="69" t="e">
        <f t="shared" si="2"/>
        <v>#N/A</v>
      </c>
    </row>
    <row r="14" spans="1:11" ht="12.75" customHeight="1">
      <c r="A14" s="76"/>
      <c r="B14" s="81" t="s">
        <v>55</v>
      </c>
      <c r="C14" s="35">
        <v>30</v>
      </c>
      <c r="D14" s="36">
        <v>3</v>
      </c>
      <c r="E14" s="33">
        <f t="shared" si="0"/>
        <v>121.4</v>
      </c>
      <c r="F14" s="34" t="str">
        <f t="shared" si="3"/>
        <v> - </v>
      </c>
      <c r="G14" s="56">
        <f t="shared" si="4"/>
        <v>127</v>
      </c>
      <c r="H14" s="60" t="str">
        <f>IF(ISBLANK(D14)," ",VLOOKUP(D14,Zone,7,FALSE))</f>
        <v>Comfortabel gevoel, praten is nog mogelijk</v>
      </c>
      <c r="I14" s="60">
        <f t="shared" si="2"/>
        <v>121.4</v>
      </c>
      <c r="J14" s="60">
        <f t="shared" si="2"/>
        <v>121.4</v>
      </c>
      <c r="K14" s="61">
        <f t="shared" si="2"/>
        <v>121.4</v>
      </c>
    </row>
    <row r="15" spans="1:11" ht="12.75" customHeight="1">
      <c r="A15" s="76"/>
      <c r="B15" s="82"/>
      <c r="C15" s="22"/>
      <c r="D15" s="23"/>
      <c r="E15" s="33" t="str">
        <f t="shared" si="0"/>
        <v> </v>
      </c>
      <c r="F15" s="34" t="str">
        <f t="shared" si="3"/>
        <v> </v>
      </c>
      <c r="G15" s="56" t="str">
        <f t="shared" si="4"/>
        <v> </v>
      </c>
      <c r="H15" s="60" t="str">
        <f t="shared" si="1"/>
        <v> </v>
      </c>
      <c r="I15" s="60" t="e">
        <f t="shared" si="2"/>
        <v>#N/A</v>
      </c>
      <c r="J15" s="60" t="e">
        <f t="shared" si="2"/>
        <v>#N/A</v>
      </c>
      <c r="K15" s="61" t="e">
        <f t="shared" si="2"/>
        <v>#N/A</v>
      </c>
    </row>
    <row r="16" spans="1:11" ht="12.75" customHeight="1">
      <c r="A16" s="77"/>
      <c r="B16" s="83"/>
      <c r="C16" s="24"/>
      <c r="D16" s="25"/>
      <c r="E16" s="33" t="str">
        <f t="shared" si="0"/>
        <v> </v>
      </c>
      <c r="F16" s="34" t="str">
        <f t="shared" si="3"/>
        <v> </v>
      </c>
      <c r="G16" s="56" t="str">
        <f t="shared" si="4"/>
        <v> </v>
      </c>
      <c r="H16" s="62" t="str">
        <f t="shared" si="1"/>
        <v> </v>
      </c>
      <c r="I16" s="62" t="e">
        <f t="shared" si="2"/>
        <v>#N/A</v>
      </c>
      <c r="J16" s="62" t="e">
        <f t="shared" si="2"/>
        <v>#N/A</v>
      </c>
      <c r="K16" s="63" t="e">
        <f t="shared" si="2"/>
        <v>#N/A</v>
      </c>
    </row>
    <row r="17" spans="1:11" ht="12.75" customHeight="1">
      <c r="A17" s="76" t="s">
        <v>3</v>
      </c>
      <c r="B17" s="79"/>
      <c r="C17" s="20"/>
      <c r="D17" s="21"/>
      <c r="E17" s="33" t="str">
        <f t="shared" si="0"/>
        <v> </v>
      </c>
      <c r="F17" s="34" t="str">
        <f t="shared" si="3"/>
        <v> </v>
      </c>
      <c r="G17" s="56" t="str">
        <f t="shared" si="4"/>
        <v> </v>
      </c>
      <c r="H17" s="68" t="str">
        <f t="shared" si="1"/>
        <v> </v>
      </c>
      <c r="I17" s="68" t="e">
        <f t="shared" si="2"/>
        <v>#N/A</v>
      </c>
      <c r="J17" s="68" t="e">
        <f t="shared" si="2"/>
        <v>#N/A</v>
      </c>
      <c r="K17" s="69" t="e">
        <f t="shared" si="2"/>
        <v>#N/A</v>
      </c>
    </row>
    <row r="18" spans="1:11" ht="12.75" customHeight="1">
      <c r="A18" s="76"/>
      <c r="B18" s="86"/>
      <c r="C18" s="35"/>
      <c r="D18" s="36"/>
      <c r="E18" s="33" t="str">
        <f t="shared" si="0"/>
        <v> </v>
      </c>
      <c r="F18" s="34" t="str">
        <f t="shared" si="3"/>
        <v> </v>
      </c>
      <c r="G18" s="56" t="str">
        <f t="shared" si="4"/>
        <v> </v>
      </c>
      <c r="H18" s="60" t="str">
        <f>IF(ISBLANK(D18)," ",VLOOKUP(D18,Zone,7,FALSE))</f>
        <v> </v>
      </c>
      <c r="I18" s="60" t="e">
        <f t="shared" si="2"/>
        <v>#N/A</v>
      </c>
      <c r="J18" s="60" t="e">
        <f t="shared" si="2"/>
        <v>#N/A</v>
      </c>
      <c r="K18" s="61" t="e">
        <f t="shared" si="2"/>
        <v>#N/A</v>
      </c>
    </row>
    <row r="19" spans="1:11" ht="12.75" customHeight="1">
      <c r="A19" s="76"/>
      <c r="B19" s="82"/>
      <c r="C19" s="22"/>
      <c r="D19" s="23"/>
      <c r="E19" s="33" t="str">
        <f t="shared" si="0"/>
        <v> </v>
      </c>
      <c r="F19" s="34" t="str">
        <f t="shared" si="3"/>
        <v> </v>
      </c>
      <c r="G19" s="56" t="str">
        <f t="shared" si="4"/>
        <v> </v>
      </c>
      <c r="H19" s="60" t="str">
        <f t="shared" si="1"/>
        <v> </v>
      </c>
      <c r="I19" s="60" t="e">
        <f t="shared" si="2"/>
        <v>#N/A</v>
      </c>
      <c r="J19" s="60" t="e">
        <f t="shared" si="2"/>
        <v>#N/A</v>
      </c>
      <c r="K19" s="61" t="e">
        <f t="shared" si="2"/>
        <v>#N/A</v>
      </c>
    </row>
    <row r="20" spans="1:11" ht="12.75" customHeight="1">
      <c r="A20" s="77"/>
      <c r="B20" s="83"/>
      <c r="C20" s="24"/>
      <c r="D20" s="25"/>
      <c r="E20" s="33" t="str">
        <f t="shared" si="0"/>
        <v> </v>
      </c>
      <c r="F20" s="34" t="str">
        <f t="shared" si="3"/>
        <v> </v>
      </c>
      <c r="G20" s="56" t="str">
        <f t="shared" si="4"/>
        <v> </v>
      </c>
      <c r="H20" s="62" t="str">
        <f t="shared" si="1"/>
        <v> </v>
      </c>
      <c r="I20" s="62" t="e">
        <f t="shared" si="2"/>
        <v>#N/A</v>
      </c>
      <c r="J20" s="62" t="e">
        <f t="shared" si="2"/>
        <v>#N/A</v>
      </c>
      <c r="K20" s="63" t="e">
        <f t="shared" si="2"/>
        <v>#N/A</v>
      </c>
    </row>
    <row r="21" spans="1:11" ht="12.75" customHeight="1">
      <c r="A21" s="75" t="s">
        <v>4</v>
      </c>
      <c r="B21" s="79" t="s">
        <v>80</v>
      </c>
      <c r="C21" s="20"/>
      <c r="D21" s="21"/>
      <c r="E21" s="33" t="str">
        <f t="shared" si="0"/>
        <v> </v>
      </c>
      <c r="F21" s="34" t="str">
        <f t="shared" si="3"/>
        <v> </v>
      </c>
      <c r="G21" s="56" t="str">
        <f t="shared" si="4"/>
        <v> </v>
      </c>
      <c r="H21" s="68" t="str">
        <f t="shared" si="1"/>
        <v> </v>
      </c>
      <c r="I21" s="68" t="e">
        <f t="shared" si="2"/>
        <v>#N/A</v>
      </c>
      <c r="J21" s="68" t="e">
        <f t="shared" si="2"/>
        <v>#N/A</v>
      </c>
      <c r="K21" s="69" t="e">
        <f t="shared" si="2"/>
        <v>#N/A</v>
      </c>
    </row>
    <row r="22" spans="1:11" ht="12.75" customHeight="1">
      <c r="A22" s="76"/>
      <c r="B22" s="81" t="s">
        <v>52</v>
      </c>
      <c r="C22" s="35">
        <v>15</v>
      </c>
      <c r="D22" s="36">
        <v>2</v>
      </c>
      <c r="E22" s="33">
        <f t="shared" si="0"/>
        <v>117</v>
      </c>
      <c r="F22" s="34" t="str">
        <f t="shared" si="3"/>
        <v> - </v>
      </c>
      <c r="G22" s="56">
        <f t="shared" si="4"/>
        <v>120.4</v>
      </c>
      <c r="H22" s="60" t="str">
        <f>IF(ISBLANK(D22)," ",VLOOKUP(D22,Zone,7,FALSE))</f>
        <v>Relax, nooit buiten adem</v>
      </c>
      <c r="I22" s="60">
        <f t="shared" si="2"/>
        <v>117</v>
      </c>
      <c r="J22" s="60">
        <f t="shared" si="2"/>
        <v>117</v>
      </c>
      <c r="K22" s="61">
        <f t="shared" si="2"/>
        <v>117</v>
      </c>
    </row>
    <row r="23" spans="1:11" ht="12.75" customHeight="1">
      <c r="A23" s="76"/>
      <c r="B23" s="84" t="s">
        <v>60</v>
      </c>
      <c r="C23" s="22">
        <v>18</v>
      </c>
      <c r="D23" s="23">
        <v>5</v>
      </c>
      <c r="E23" s="33">
        <f t="shared" si="0"/>
        <v>136.8</v>
      </c>
      <c r="F23" s="34" t="str">
        <f t="shared" si="3"/>
        <v> - </v>
      </c>
      <c r="G23" s="56">
        <f t="shared" si="4"/>
        <v>139.10000000000002</v>
      </c>
      <c r="H23" s="60" t="str">
        <f t="shared" si="1"/>
        <v>Oncomfortabel gevoel, harde training</v>
      </c>
      <c r="I23" s="60">
        <f t="shared" si="2"/>
        <v>136.8</v>
      </c>
      <c r="J23" s="60">
        <f t="shared" si="2"/>
        <v>136.8</v>
      </c>
      <c r="K23" s="61">
        <f t="shared" si="2"/>
        <v>136.8</v>
      </c>
    </row>
    <row r="24" spans="1:11" ht="12.75" customHeight="1">
      <c r="A24" s="77"/>
      <c r="B24" s="83" t="s">
        <v>52</v>
      </c>
      <c r="C24" s="24">
        <v>15</v>
      </c>
      <c r="D24" s="25">
        <v>2</v>
      </c>
      <c r="E24" s="33">
        <f t="shared" si="0"/>
        <v>117</v>
      </c>
      <c r="F24" s="34" t="str">
        <f t="shared" si="3"/>
        <v> - </v>
      </c>
      <c r="G24" s="56">
        <f t="shared" si="4"/>
        <v>120.4</v>
      </c>
      <c r="H24" s="62" t="str">
        <f t="shared" si="1"/>
        <v>Relax, nooit buiten adem</v>
      </c>
      <c r="I24" s="62">
        <f t="shared" si="2"/>
        <v>117</v>
      </c>
      <c r="J24" s="62">
        <f t="shared" si="2"/>
        <v>117</v>
      </c>
      <c r="K24" s="63">
        <f t="shared" si="2"/>
        <v>117</v>
      </c>
    </row>
    <row r="25" spans="1:11" ht="12.75" customHeight="1">
      <c r="A25" s="75" t="s">
        <v>40</v>
      </c>
      <c r="B25" s="79" t="s">
        <v>83</v>
      </c>
      <c r="C25" s="20">
        <v>150</v>
      </c>
      <c r="D25" s="21">
        <v>2</v>
      </c>
      <c r="E25" s="33">
        <f t="shared" si="0"/>
        <v>117</v>
      </c>
      <c r="F25" s="34" t="str">
        <f t="shared" si="3"/>
        <v> - </v>
      </c>
      <c r="G25" s="56">
        <f t="shared" si="4"/>
        <v>120.4</v>
      </c>
      <c r="H25" s="68" t="str">
        <f t="shared" si="1"/>
        <v>Relax, nooit buiten adem</v>
      </c>
      <c r="I25" s="68">
        <f t="shared" si="2"/>
        <v>117</v>
      </c>
      <c r="J25" s="68">
        <f t="shared" si="2"/>
        <v>117</v>
      </c>
      <c r="K25" s="69">
        <f t="shared" si="2"/>
        <v>117</v>
      </c>
    </row>
    <row r="26" spans="1:11" ht="12.75" customHeight="1">
      <c r="A26" s="76"/>
      <c r="B26" s="81"/>
      <c r="C26" s="35"/>
      <c r="D26" s="36"/>
      <c r="E26" s="33" t="str">
        <f t="shared" si="0"/>
        <v> </v>
      </c>
      <c r="F26" s="34" t="str">
        <f t="shared" si="3"/>
        <v> </v>
      </c>
      <c r="G26" s="56" t="str">
        <f t="shared" si="4"/>
        <v> </v>
      </c>
      <c r="H26" s="60" t="str">
        <f>IF(ISBLANK(D26)," ",VLOOKUP(D26,Zone,7,FALSE))</f>
        <v> </v>
      </c>
      <c r="I26" s="60" t="e">
        <f t="shared" si="2"/>
        <v>#N/A</v>
      </c>
      <c r="J26" s="60" t="e">
        <f t="shared" si="2"/>
        <v>#N/A</v>
      </c>
      <c r="K26" s="61" t="e">
        <f t="shared" si="2"/>
        <v>#N/A</v>
      </c>
    </row>
    <row r="27" spans="1:11" ht="12.75" customHeight="1">
      <c r="A27" s="76"/>
      <c r="B27" s="82"/>
      <c r="C27" s="22"/>
      <c r="D27" s="23"/>
      <c r="E27" s="33" t="str">
        <f t="shared" si="0"/>
        <v> </v>
      </c>
      <c r="F27" s="34" t="str">
        <f t="shared" si="3"/>
        <v> </v>
      </c>
      <c r="G27" s="56" t="str">
        <f t="shared" si="4"/>
        <v> </v>
      </c>
      <c r="H27" s="60" t="str">
        <f t="shared" si="1"/>
        <v> </v>
      </c>
      <c r="I27" s="60" t="e">
        <f t="shared" si="2"/>
        <v>#N/A</v>
      </c>
      <c r="J27" s="60" t="e">
        <f t="shared" si="2"/>
        <v>#N/A</v>
      </c>
      <c r="K27" s="61" t="e">
        <f t="shared" si="2"/>
        <v>#N/A</v>
      </c>
    </row>
    <row r="28" spans="1:11" ht="12.75" customHeight="1">
      <c r="A28" s="77"/>
      <c r="B28" s="83"/>
      <c r="C28" s="24"/>
      <c r="D28" s="25"/>
      <c r="E28" s="33" t="str">
        <f t="shared" si="0"/>
        <v> </v>
      </c>
      <c r="F28" s="34" t="str">
        <f t="shared" si="3"/>
        <v> </v>
      </c>
      <c r="G28" s="56" t="str">
        <f t="shared" si="4"/>
        <v> </v>
      </c>
      <c r="H28" s="62" t="str">
        <f t="shared" si="1"/>
        <v> </v>
      </c>
      <c r="I28" s="62" t="e">
        <f t="shared" si="2"/>
        <v>#N/A</v>
      </c>
      <c r="J28" s="62" t="e">
        <f t="shared" si="2"/>
        <v>#N/A</v>
      </c>
      <c r="K28" s="63" t="e">
        <f t="shared" si="2"/>
        <v>#N/A</v>
      </c>
    </row>
    <row r="29" spans="1:11" ht="12.75" customHeight="1">
      <c r="A29" s="76" t="s">
        <v>5</v>
      </c>
      <c r="B29" s="80" t="s">
        <v>86</v>
      </c>
      <c r="C29" s="35"/>
      <c r="D29" s="36"/>
      <c r="E29" s="33" t="str">
        <f t="shared" si="0"/>
        <v> </v>
      </c>
      <c r="F29" s="34" t="str">
        <f t="shared" si="3"/>
        <v> </v>
      </c>
      <c r="G29" s="56" t="str">
        <f t="shared" si="4"/>
        <v> </v>
      </c>
      <c r="H29" s="73" t="str">
        <f t="shared" si="1"/>
        <v> </v>
      </c>
      <c r="I29" s="73" t="e">
        <f t="shared" si="2"/>
        <v>#N/A</v>
      </c>
      <c r="J29" s="73" t="e">
        <f t="shared" si="2"/>
        <v>#N/A</v>
      </c>
      <c r="K29" s="74" t="e">
        <f t="shared" si="2"/>
        <v>#N/A</v>
      </c>
    </row>
    <row r="30" spans="1:11" ht="12.75" customHeight="1">
      <c r="A30" s="76"/>
      <c r="B30" s="81" t="s">
        <v>52</v>
      </c>
      <c r="C30" s="35">
        <v>30</v>
      </c>
      <c r="D30" s="36">
        <v>2</v>
      </c>
      <c r="E30" s="33">
        <f t="shared" si="0"/>
        <v>117</v>
      </c>
      <c r="F30" s="34" t="str">
        <f t="shared" si="3"/>
        <v> - </v>
      </c>
      <c r="G30" s="56">
        <f t="shared" si="4"/>
        <v>120.4</v>
      </c>
      <c r="H30" s="60" t="str">
        <f>IF(ISBLANK(D30)," ",VLOOKUP(D30,Zone,7,FALSE))</f>
        <v>Relax, nooit buiten adem</v>
      </c>
      <c r="I30" s="60">
        <f t="shared" si="2"/>
        <v>117</v>
      </c>
      <c r="J30" s="60">
        <f t="shared" si="2"/>
        <v>117</v>
      </c>
      <c r="K30" s="61">
        <f t="shared" si="2"/>
        <v>117</v>
      </c>
    </row>
    <row r="31" spans="1:11" ht="12.75" customHeight="1">
      <c r="A31" s="76"/>
      <c r="B31" s="84" t="s">
        <v>61</v>
      </c>
      <c r="C31" s="22">
        <v>40</v>
      </c>
      <c r="D31" s="23">
        <v>5</v>
      </c>
      <c r="E31" s="33">
        <f t="shared" si="0"/>
        <v>136.8</v>
      </c>
      <c r="F31" s="34" t="str">
        <f t="shared" si="3"/>
        <v> - </v>
      </c>
      <c r="G31" s="56">
        <f t="shared" si="4"/>
        <v>139.10000000000002</v>
      </c>
      <c r="H31" s="60" t="str">
        <f t="shared" si="1"/>
        <v>Oncomfortabel gevoel, harde training</v>
      </c>
      <c r="I31" s="60">
        <f t="shared" si="2"/>
        <v>136.8</v>
      </c>
      <c r="J31" s="60">
        <f t="shared" si="2"/>
        <v>136.8</v>
      </c>
      <c r="K31" s="61">
        <f t="shared" si="2"/>
        <v>136.8</v>
      </c>
    </row>
    <row r="32" spans="1:11" ht="12.75" customHeight="1" thickBot="1">
      <c r="A32" s="78"/>
      <c r="B32" s="85" t="s">
        <v>52</v>
      </c>
      <c r="C32" s="30">
        <v>30</v>
      </c>
      <c r="D32" s="31">
        <v>2</v>
      </c>
      <c r="E32" s="38">
        <f t="shared" si="0"/>
        <v>117</v>
      </c>
      <c r="F32" s="39" t="str">
        <f t="shared" si="3"/>
        <v> - </v>
      </c>
      <c r="G32" s="57">
        <f t="shared" si="4"/>
        <v>120.4</v>
      </c>
      <c r="H32" s="70" t="str">
        <f t="shared" si="1"/>
        <v>Relax, nooit buiten adem</v>
      </c>
      <c r="I32" s="70">
        <f t="shared" si="2"/>
        <v>117</v>
      </c>
      <c r="J32" s="70">
        <f t="shared" si="2"/>
        <v>117</v>
      </c>
      <c r="K32" s="71">
        <f t="shared" si="2"/>
        <v>117</v>
      </c>
    </row>
    <row r="33" spans="2:3" ht="12.75">
      <c r="B33" s="18" t="s">
        <v>9</v>
      </c>
      <c r="C33" s="32">
        <f>SUM(C5:C32)</f>
        <v>376</v>
      </c>
    </row>
    <row r="35" spans="1:11" ht="12" customHeight="1">
      <c r="A35" s="42" t="s">
        <v>41</v>
      </c>
      <c r="B35" s="64" t="s">
        <v>56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" customHeight="1">
      <c r="A36" s="41" t="s">
        <v>34</v>
      </c>
      <c r="B36" s="59" t="s">
        <v>33</v>
      </c>
      <c r="C36" s="59"/>
      <c r="D36" s="59"/>
      <c r="E36" s="59"/>
      <c r="F36" s="59"/>
      <c r="G36" s="59"/>
      <c r="H36" s="59"/>
      <c r="I36" s="59"/>
      <c r="J36" s="59"/>
      <c r="K36" s="59"/>
    </row>
    <row r="37" spans="1:11" ht="12" customHeight="1">
      <c r="A37" s="41" t="s">
        <v>82</v>
      </c>
      <c r="B37" s="59" t="s">
        <v>84</v>
      </c>
      <c r="C37" s="59"/>
      <c r="D37" s="59"/>
      <c r="E37" s="59"/>
      <c r="F37" s="59"/>
      <c r="G37" s="59"/>
      <c r="H37" s="59"/>
      <c r="I37" s="59"/>
      <c r="J37" s="59"/>
      <c r="K37" s="59"/>
    </row>
    <row r="38" spans="1:11" ht="12" customHeight="1">
      <c r="A38" s="41" t="s">
        <v>35</v>
      </c>
      <c r="B38" s="59" t="s">
        <v>37</v>
      </c>
      <c r="C38" s="59"/>
      <c r="D38" s="59"/>
      <c r="E38" s="59"/>
      <c r="F38" s="59"/>
      <c r="G38" s="59"/>
      <c r="H38" s="59"/>
      <c r="I38" s="59"/>
      <c r="J38" s="59"/>
      <c r="K38" s="59"/>
    </row>
    <row r="39" spans="1:11" ht="12" customHeight="1">
      <c r="A39" s="41" t="s">
        <v>49</v>
      </c>
      <c r="B39" s="59" t="s">
        <v>50</v>
      </c>
      <c r="C39" s="59"/>
      <c r="D39" s="59"/>
      <c r="E39" s="59"/>
      <c r="F39" s="59"/>
      <c r="G39" s="59"/>
      <c r="H39" s="59"/>
      <c r="I39" s="59"/>
      <c r="J39" s="59"/>
      <c r="K39" s="59"/>
    </row>
    <row r="40" spans="1:11" ht="12" customHeight="1">
      <c r="A40" s="41" t="s">
        <v>36</v>
      </c>
      <c r="B40" s="59" t="s">
        <v>51</v>
      </c>
      <c r="C40" s="59"/>
      <c r="D40" s="59"/>
      <c r="E40" s="59"/>
      <c r="F40" s="59"/>
      <c r="G40" s="59"/>
      <c r="H40" s="59"/>
      <c r="I40" s="59"/>
      <c r="J40" s="59"/>
      <c r="K40" s="59"/>
    </row>
  </sheetData>
  <sheetProtection/>
  <mergeCells count="43">
    <mergeCell ref="H30:K30"/>
    <mergeCell ref="H31:K31"/>
    <mergeCell ref="H32:K32"/>
    <mergeCell ref="B35:K35"/>
    <mergeCell ref="B36:K36"/>
    <mergeCell ref="H20:K20"/>
    <mergeCell ref="H21:K21"/>
    <mergeCell ref="H22:K22"/>
    <mergeCell ref="H23:K23"/>
    <mergeCell ref="H24:K24"/>
    <mergeCell ref="H25:K25"/>
    <mergeCell ref="H14:K14"/>
    <mergeCell ref="H15:K15"/>
    <mergeCell ref="H16:K16"/>
    <mergeCell ref="H17:K17"/>
    <mergeCell ref="H18:K18"/>
    <mergeCell ref="H19:K19"/>
    <mergeCell ref="H8:K8"/>
    <mergeCell ref="H9:K9"/>
    <mergeCell ref="H10:K10"/>
    <mergeCell ref="H11:K11"/>
    <mergeCell ref="H12:K12"/>
    <mergeCell ref="H13:K13"/>
    <mergeCell ref="B38:K38"/>
    <mergeCell ref="B39:K39"/>
    <mergeCell ref="B40:K40"/>
    <mergeCell ref="B37:K37"/>
    <mergeCell ref="A25:A28"/>
    <mergeCell ref="A29:A32"/>
    <mergeCell ref="H26:K26"/>
    <mergeCell ref="H27:K27"/>
    <mergeCell ref="H28:K28"/>
    <mergeCell ref="H29:K29"/>
    <mergeCell ref="H4:K4"/>
    <mergeCell ref="A17:A20"/>
    <mergeCell ref="A21:A24"/>
    <mergeCell ref="A9:A12"/>
    <mergeCell ref="A13:A16"/>
    <mergeCell ref="A5:A8"/>
    <mergeCell ref="E4:G4"/>
    <mergeCell ref="H5:K5"/>
    <mergeCell ref="H6:K6"/>
    <mergeCell ref="H7:K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0.7109375" style="2" customWidth="1"/>
    <col min="2" max="2" width="45.57421875" style="2" customWidth="1"/>
    <col min="3" max="3" width="4.8515625" style="4" customWidth="1"/>
    <col min="4" max="4" width="2.7109375" style="2" customWidth="1"/>
    <col min="5" max="5" width="4.28125" style="2" customWidth="1"/>
    <col min="6" max="6" width="3.140625" style="2" customWidth="1"/>
    <col min="7" max="7" width="6.57421875" style="55" customWidth="1"/>
    <col min="8" max="9" width="10.140625" style="2" customWidth="1"/>
    <col min="10" max="10" width="10.7109375" style="2" customWidth="1"/>
    <col min="11" max="11" width="21.28125" style="2" customWidth="1"/>
    <col min="12" max="16384" width="9.140625" style="2" customWidth="1"/>
  </cols>
  <sheetData>
    <row r="1" ht="12.75" customHeight="1"/>
    <row r="2" spans="1:5" ht="15" customHeight="1">
      <c r="A2" s="40" t="s">
        <v>78</v>
      </c>
      <c r="B2" s="37" t="s">
        <v>64</v>
      </c>
      <c r="C2" s="15"/>
      <c r="D2" s="16"/>
      <c r="E2" s="17"/>
    </row>
    <row r="3" ht="16.5" customHeight="1" thickBot="1">
      <c r="E3" s="17"/>
    </row>
    <row r="4" spans="1:11" s="17" customFormat="1" ht="12.75">
      <c r="A4" s="26" t="s">
        <v>6</v>
      </c>
      <c r="B4" s="27" t="s">
        <v>7</v>
      </c>
      <c r="C4" s="28" t="s">
        <v>39</v>
      </c>
      <c r="D4" s="29" t="s">
        <v>32</v>
      </c>
      <c r="E4" s="72" t="s">
        <v>38</v>
      </c>
      <c r="F4" s="72"/>
      <c r="G4" s="72"/>
      <c r="H4" s="65" t="s">
        <v>8</v>
      </c>
      <c r="I4" s="66"/>
      <c r="J4" s="66"/>
      <c r="K4" s="67"/>
    </row>
    <row r="5" spans="1:11" ht="12.75" customHeight="1">
      <c r="A5" s="75" t="s">
        <v>0</v>
      </c>
      <c r="B5" s="79"/>
      <c r="C5" s="20"/>
      <c r="D5" s="21"/>
      <c r="E5" s="33" t="str">
        <f aca="true" t="shared" si="0" ref="E5:E32">IF(ISBLANK(D5)," ",VLOOKUP(D5,Zone,4,FALSE))</f>
        <v> </v>
      </c>
      <c r="F5" s="34" t="str">
        <f>IF(ISBLANK(D5)," "," - ")</f>
        <v> </v>
      </c>
      <c r="G5" s="56" t="str">
        <f>IF(ISBLANK(D5)," ",VLOOKUP(D5,Zone,6,FALSE))</f>
        <v> </v>
      </c>
      <c r="H5" s="68" t="str">
        <f aca="true" t="shared" si="1" ref="H5:H32">IF(ISBLANK(D5)," ",VLOOKUP(D5,Zone,7,FALSE))</f>
        <v> </v>
      </c>
      <c r="I5" s="68" t="e">
        <f aca="true" t="shared" si="2" ref="I5:K32">VLOOKUP($D5,Zone,4,FALSE)</f>
        <v>#N/A</v>
      </c>
      <c r="J5" s="68" t="e">
        <f t="shared" si="2"/>
        <v>#N/A</v>
      </c>
      <c r="K5" s="69" t="e">
        <f t="shared" si="2"/>
        <v>#N/A</v>
      </c>
    </row>
    <row r="6" spans="1:11" ht="12.75" customHeight="1">
      <c r="A6" s="76"/>
      <c r="B6" s="81"/>
      <c r="C6" s="35"/>
      <c r="D6" s="36"/>
      <c r="E6" s="33" t="str">
        <f t="shared" si="0"/>
        <v> </v>
      </c>
      <c r="F6" s="34" t="str">
        <f aca="true" t="shared" si="3" ref="F6:F32">IF(ISBLANK(D6)," "," - ")</f>
        <v> </v>
      </c>
      <c r="G6" s="56" t="str">
        <f aca="true" t="shared" si="4" ref="G6:G32">IF(ISBLANK(D6)," ",VLOOKUP(D6,Zone,6,FALSE))</f>
        <v> </v>
      </c>
      <c r="H6" s="68" t="str">
        <f>IF(ISBLANK(D6)," ",VLOOKUP(D6,Zone,7,FALSE))</f>
        <v> </v>
      </c>
      <c r="I6" s="68" t="e">
        <f t="shared" si="2"/>
        <v>#N/A</v>
      </c>
      <c r="J6" s="68" t="e">
        <f t="shared" si="2"/>
        <v>#N/A</v>
      </c>
      <c r="K6" s="69" t="e">
        <f t="shared" si="2"/>
        <v>#N/A</v>
      </c>
    </row>
    <row r="7" spans="1:11" ht="12.75" customHeight="1">
      <c r="A7" s="76"/>
      <c r="B7" s="82"/>
      <c r="C7" s="22"/>
      <c r="D7" s="23"/>
      <c r="E7" s="33" t="str">
        <f t="shared" si="0"/>
        <v> </v>
      </c>
      <c r="F7" s="34" t="str">
        <f t="shared" si="3"/>
        <v> </v>
      </c>
      <c r="G7" s="56" t="str">
        <f t="shared" si="4"/>
        <v> </v>
      </c>
      <c r="H7" s="68" t="str">
        <f>IF(ISBLANK(D7)," ",VLOOKUP(D7,Zone,7,FALSE))</f>
        <v> </v>
      </c>
      <c r="I7" s="68" t="e">
        <f t="shared" si="2"/>
        <v>#N/A</v>
      </c>
      <c r="J7" s="68" t="e">
        <f t="shared" si="2"/>
        <v>#N/A</v>
      </c>
      <c r="K7" s="69" t="e">
        <f t="shared" si="2"/>
        <v>#N/A</v>
      </c>
    </row>
    <row r="8" spans="1:11" ht="12.75" customHeight="1">
      <c r="A8" s="77"/>
      <c r="B8" s="83"/>
      <c r="C8" s="24"/>
      <c r="D8" s="25"/>
      <c r="E8" s="33" t="str">
        <f t="shared" si="0"/>
        <v> </v>
      </c>
      <c r="F8" s="34" t="str">
        <f t="shared" si="3"/>
        <v> </v>
      </c>
      <c r="G8" s="56" t="str">
        <f t="shared" si="4"/>
        <v> </v>
      </c>
      <c r="H8" s="68" t="str">
        <f>IF(ISBLANK(D8)," ",VLOOKUP(D8,Zone,7,FALSE))</f>
        <v> </v>
      </c>
      <c r="I8" s="68" t="e">
        <f t="shared" si="2"/>
        <v>#N/A</v>
      </c>
      <c r="J8" s="68" t="e">
        <f t="shared" si="2"/>
        <v>#N/A</v>
      </c>
      <c r="K8" s="69" t="e">
        <f t="shared" si="2"/>
        <v>#N/A</v>
      </c>
    </row>
    <row r="9" spans="1:11" ht="12.75" customHeight="1">
      <c r="A9" s="75" t="s">
        <v>1</v>
      </c>
      <c r="B9" s="79" t="s">
        <v>80</v>
      </c>
      <c r="C9" s="20"/>
      <c r="D9" s="21"/>
      <c r="E9" s="33" t="str">
        <f t="shared" si="0"/>
        <v> </v>
      </c>
      <c r="F9" s="34" t="str">
        <f t="shared" si="3"/>
        <v> </v>
      </c>
      <c r="G9" s="56" t="str">
        <f t="shared" si="4"/>
        <v> </v>
      </c>
      <c r="H9" s="68" t="str">
        <f t="shared" si="1"/>
        <v> </v>
      </c>
      <c r="I9" s="68" t="e">
        <f t="shared" si="2"/>
        <v>#N/A</v>
      </c>
      <c r="J9" s="68" t="e">
        <f t="shared" si="2"/>
        <v>#N/A</v>
      </c>
      <c r="K9" s="69" t="e">
        <f t="shared" si="2"/>
        <v>#N/A</v>
      </c>
    </row>
    <row r="10" spans="1:11" ht="12.75" customHeight="1">
      <c r="A10" s="76"/>
      <c r="B10" s="81" t="s">
        <v>52</v>
      </c>
      <c r="C10" s="35">
        <v>15</v>
      </c>
      <c r="D10" s="36">
        <v>2</v>
      </c>
      <c r="E10" s="33">
        <f t="shared" si="0"/>
        <v>117</v>
      </c>
      <c r="F10" s="34" t="str">
        <f t="shared" si="3"/>
        <v> - </v>
      </c>
      <c r="G10" s="56">
        <f t="shared" si="4"/>
        <v>120.4</v>
      </c>
      <c r="H10" s="60" t="str">
        <f>IF(ISBLANK(D10)," ",VLOOKUP(D10,Zone,7,FALSE))</f>
        <v>Relax, nooit buiten adem</v>
      </c>
      <c r="I10" s="60">
        <f t="shared" si="2"/>
        <v>117</v>
      </c>
      <c r="J10" s="60">
        <f t="shared" si="2"/>
        <v>117</v>
      </c>
      <c r="K10" s="61">
        <f t="shared" si="2"/>
        <v>117</v>
      </c>
    </row>
    <row r="11" spans="1:11" ht="12.75" customHeight="1">
      <c r="A11" s="76"/>
      <c r="B11" s="84" t="s">
        <v>65</v>
      </c>
      <c r="C11" s="22">
        <v>23</v>
      </c>
      <c r="D11" s="23">
        <v>5</v>
      </c>
      <c r="E11" s="33">
        <f t="shared" si="0"/>
        <v>136.8</v>
      </c>
      <c r="F11" s="34" t="str">
        <f t="shared" si="3"/>
        <v> - </v>
      </c>
      <c r="G11" s="56">
        <f t="shared" si="4"/>
        <v>139.10000000000002</v>
      </c>
      <c r="H11" s="60" t="str">
        <f t="shared" si="1"/>
        <v>Oncomfortabel gevoel, harde training</v>
      </c>
      <c r="I11" s="60">
        <f t="shared" si="2"/>
        <v>136.8</v>
      </c>
      <c r="J11" s="60">
        <f t="shared" si="2"/>
        <v>136.8</v>
      </c>
      <c r="K11" s="61">
        <f t="shared" si="2"/>
        <v>136.8</v>
      </c>
    </row>
    <row r="12" spans="1:11" ht="12.75" customHeight="1">
      <c r="A12" s="77"/>
      <c r="B12" s="83" t="s">
        <v>52</v>
      </c>
      <c r="C12" s="24">
        <v>15</v>
      </c>
      <c r="D12" s="25">
        <v>2</v>
      </c>
      <c r="E12" s="33">
        <f t="shared" si="0"/>
        <v>117</v>
      </c>
      <c r="F12" s="34" t="str">
        <f t="shared" si="3"/>
        <v> - </v>
      </c>
      <c r="G12" s="56">
        <f t="shared" si="4"/>
        <v>120.4</v>
      </c>
      <c r="H12" s="62" t="str">
        <f t="shared" si="1"/>
        <v>Relax, nooit buiten adem</v>
      </c>
      <c r="I12" s="62">
        <f t="shared" si="2"/>
        <v>117</v>
      </c>
      <c r="J12" s="62">
        <f t="shared" si="2"/>
        <v>117</v>
      </c>
      <c r="K12" s="63">
        <f t="shared" si="2"/>
        <v>117</v>
      </c>
    </row>
    <row r="13" spans="1:11" ht="12.75" customHeight="1">
      <c r="A13" s="75" t="s">
        <v>2</v>
      </c>
      <c r="B13" s="79" t="s">
        <v>81</v>
      </c>
      <c r="C13" s="20"/>
      <c r="D13" s="21"/>
      <c r="E13" s="33" t="str">
        <f t="shared" si="0"/>
        <v> </v>
      </c>
      <c r="F13" s="34" t="str">
        <f t="shared" si="3"/>
        <v> </v>
      </c>
      <c r="G13" s="56" t="str">
        <f t="shared" si="4"/>
        <v> </v>
      </c>
      <c r="H13" s="68" t="str">
        <f t="shared" si="1"/>
        <v> </v>
      </c>
      <c r="I13" s="68" t="e">
        <f t="shared" si="2"/>
        <v>#N/A</v>
      </c>
      <c r="J13" s="68" t="e">
        <f t="shared" si="2"/>
        <v>#N/A</v>
      </c>
      <c r="K13" s="69" t="e">
        <f t="shared" si="2"/>
        <v>#N/A</v>
      </c>
    </row>
    <row r="14" spans="1:11" ht="12.75" customHeight="1">
      <c r="A14" s="76"/>
      <c r="B14" s="81" t="s">
        <v>55</v>
      </c>
      <c r="C14" s="35">
        <v>45</v>
      </c>
      <c r="D14" s="36">
        <v>3</v>
      </c>
      <c r="E14" s="33">
        <f t="shared" si="0"/>
        <v>121.4</v>
      </c>
      <c r="F14" s="34" t="str">
        <f t="shared" si="3"/>
        <v> - </v>
      </c>
      <c r="G14" s="56">
        <f t="shared" si="4"/>
        <v>127</v>
      </c>
      <c r="H14" s="60" t="str">
        <f>IF(ISBLANK(D14)," ",VLOOKUP(D14,Zone,7,FALSE))</f>
        <v>Comfortabel gevoel, praten is nog mogelijk</v>
      </c>
      <c r="I14" s="60">
        <f t="shared" si="2"/>
        <v>121.4</v>
      </c>
      <c r="J14" s="60">
        <f t="shared" si="2"/>
        <v>121.4</v>
      </c>
      <c r="K14" s="61">
        <f t="shared" si="2"/>
        <v>121.4</v>
      </c>
    </row>
    <row r="15" spans="1:11" ht="12.75" customHeight="1">
      <c r="A15" s="76"/>
      <c r="B15" s="82"/>
      <c r="C15" s="22"/>
      <c r="D15" s="23"/>
      <c r="E15" s="33" t="str">
        <f t="shared" si="0"/>
        <v> </v>
      </c>
      <c r="F15" s="34" t="str">
        <f t="shared" si="3"/>
        <v> </v>
      </c>
      <c r="G15" s="56" t="str">
        <f t="shared" si="4"/>
        <v> </v>
      </c>
      <c r="H15" s="60" t="str">
        <f t="shared" si="1"/>
        <v> </v>
      </c>
      <c r="I15" s="60" t="e">
        <f t="shared" si="2"/>
        <v>#N/A</v>
      </c>
      <c r="J15" s="60" t="e">
        <f t="shared" si="2"/>
        <v>#N/A</v>
      </c>
      <c r="K15" s="61" t="e">
        <f t="shared" si="2"/>
        <v>#N/A</v>
      </c>
    </row>
    <row r="16" spans="1:11" ht="12.75" customHeight="1">
      <c r="A16" s="77"/>
      <c r="B16" s="83"/>
      <c r="C16" s="24"/>
      <c r="D16" s="25"/>
      <c r="E16" s="33" t="str">
        <f t="shared" si="0"/>
        <v> </v>
      </c>
      <c r="F16" s="34" t="str">
        <f t="shared" si="3"/>
        <v> </v>
      </c>
      <c r="G16" s="56" t="str">
        <f t="shared" si="4"/>
        <v> </v>
      </c>
      <c r="H16" s="62" t="str">
        <f t="shared" si="1"/>
        <v> </v>
      </c>
      <c r="I16" s="62" t="e">
        <f t="shared" si="2"/>
        <v>#N/A</v>
      </c>
      <c r="J16" s="62" t="e">
        <f t="shared" si="2"/>
        <v>#N/A</v>
      </c>
      <c r="K16" s="63" t="e">
        <f t="shared" si="2"/>
        <v>#N/A</v>
      </c>
    </row>
    <row r="17" spans="1:11" ht="12.75" customHeight="1">
      <c r="A17" s="76" t="s">
        <v>3</v>
      </c>
      <c r="B17" s="79"/>
      <c r="C17" s="20"/>
      <c r="D17" s="21"/>
      <c r="E17" s="33" t="str">
        <f t="shared" si="0"/>
        <v> </v>
      </c>
      <c r="F17" s="34" t="str">
        <f t="shared" si="3"/>
        <v> </v>
      </c>
      <c r="G17" s="56" t="str">
        <f t="shared" si="4"/>
        <v> </v>
      </c>
      <c r="H17" s="68" t="str">
        <f t="shared" si="1"/>
        <v> </v>
      </c>
      <c r="I17" s="68" t="e">
        <f t="shared" si="2"/>
        <v>#N/A</v>
      </c>
      <c r="J17" s="68" t="e">
        <f t="shared" si="2"/>
        <v>#N/A</v>
      </c>
      <c r="K17" s="69" t="e">
        <f t="shared" si="2"/>
        <v>#N/A</v>
      </c>
    </row>
    <row r="18" spans="1:11" ht="12.75" customHeight="1">
      <c r="A18" s="76"/>
      <c r="B18" s="86"/>
      <c r="C18" s="35"/>
      <c r="D18" s="36"/>
      <c r="E18" s="33" t="str">
        <f t="shared" si="0"/>
        <v> </v>
      </c>
      <c r="F18" s="34" t="str">
        <f t="shared" si="3"/>
        <v> </v>
      </c>
      <c r="G18" s="56" t="str">
        <f t="shared" si="4"/>
        <v> </v>
      </c>
      <c r="H18" s="60" t="str">
        <f>IF(ISBLANK(D18)," ",VLOOKUP(D18,Zone,7,FALSE))</f>
        <v> </v>
      </c>
      <c r="I18" s="60" t="e">
        <f t="shared" si="2"/>
        <v>#N/A</v>
      </c>
      <c r="J18" s="60" t="e">
        <f t="shared" si="2"/>
        <v>#N/A</v>
      </c>
      <c r="K18" s="61" t="e">
        <f t="shared" si="2"/>
        <v>#N/A</v>
      </c>
    </row>
    <row r="19" spans="1:11" ht="12.75" customHeight="1">
      <c r="A19" s="76"/>
      <c r="B19" s="82"/>
      <c r="C19" s="22"/>
      <c r="D19" s="23"/>
      <c r="E19" s="33" t="str">
        <f t="shared" si="0"/>
        <v> </v>
      </c>
      <c r="F19" s="34" t="str">
        <f t="shared" si="3"/>
        <v> </v>
      </c>
      <c r="G19" s="56" t="str">
        <f t="shared" si="4"/>
        <v> </v>
      </c>
      <c r="H19" s="60" t="str">
        <f t="shared" si="1"/>
        <v> </v>
      </c>
      <c r="I19" s="60" t="e">
        <f t="shared" si="2"/>
        <v>#N/A</v>
      </c>
      <c r="J19" s="60" t="e">
        <f t="shared" si="2"/>
        <v>#N/A</v>
      </c>
      <c r="K19" s="61" t="e">
        <f t="shared" si="2"/>
        <v>#N/A</v>
      </c>
    </row>
    <row r="20" spans="1:11" ht="12.75" customHeight="1">
      <c r="A20" s="77"/>
      <c r="B20" s="83"/>
      <c r="C20" s="24"/>
      <c r="D20" s="25"/>
      <c r="E20" s="33" t="str">
        <f t="shared" si="0"/>
        <v> </v>
      </c>
      <c r="F20" s="34" t="str">
        <f t="shared" si="3"/>
        <v> </v>
      </c>
      <c r="G20" s="56" t="str">
        <f t="shared" si="4"/>
        <v> </v>
      </c>
      <c r="H20" s="62" t="str">
        <f t="shared" si="1"/>
        <v> </v>
      </c>
      <c r="I20" s="62" t="e">
        <f t="shared" si="2"/>
        <v>#N/A</v>
      </c>
      <c r="J20" s="62" t="e">
        <f t="shared" si="2"/>
        <v>#N/A</v>
      </c>
      <c r="K20" s="63" t="e">
        <f t="shared" si="2"/>
        <v>#N/A</v>
      </c>
    </row>
    <row r="21" spans="1:11" ht="12.75" customHeight="1">
      <c r="A21" s="75" t="s">
        <v>4</v>
      </c>
      <c r="B21" s="79" t="s">
        <v>80</v>
      </c>
      <c r="C21" s="20"/>
      <c r="D21" s="21"/>
      <c r="E21" s="33" t="str">
        <f t="shared" si="0"/>
        <v> </v>
      </c>
      <c r="F21" s="34" t="str">
        <f t="shared" si="3"/>
        <v> </v>
      </c>
      <c r="G21" s="56" t="str">
        <f t="shared" si="4"/>
        <v> </v>
      </c>
      <c r="H21" s="68" t="str">
        <f t="shared" si="1"/>
        <v> </v>
      </c>
      <c r="I21" s="68" t="e">
        <f t="shared" si="2"/>
        <v>#N/A</v>
      </c>
      <c r="J21" s="68" t="e">
        <f t="shared" si="2"/>
        <v>#N/A</v>
      </c>
      <c r="K21" s="69" t="e">
        <f t="shared" si="2"/>
        <v>#N/A</v>
      </c>
    </row>
    <row r="22" spans="1:11" ht="12.75" customHeight="1">
      <c r="A22" s="76"/>
      <c r="B22" s="81" t="s">
        <v>52</v>
      </c>
      <c r="C22" s="35">
        <v>15</v>
      </c>
      <c r="D22" s="36">
        <v>2</v>
      </c>
      <c r="E22" s="33">
        <f t="shared" si="0"/>
        <v>117</v>
      </c>
      <c r="F22" s="34" t="str">
        <f t="shared" si="3"/>
        <v> - </v>
      </c>
      <c r="G22" s="56">
        <f t="shared" si="4"/>
        <v>120.4</v>
      </c>
      <c r="H22" s="60" t="str">
        <f>IF(ISBLANK(D22)," ",VLOOKUP(D22,Zone,7,FALSE))</f>
        <v>Relax, nooit buiten adem</v>
      </c>
      <c r="I22" s="60">
        <f t="shared" si="2"/>
        <v>117</v>
      </c>
      <c r="J22" s="60">
        <f t="shared" si="2"/>
        <v>117</v>
      </c>
      <c r="K22" s="61">
        <f t="shared" si="2"/>
        <v>117</v>
      </c>
    </row>
    <row r="23" spans="1:11" ht="12.75" customHeight="1">
      <c r="A23" s="76"/>
      <c r="B23" s="84" t="s">
        <v>65</v>
      </c>
      <c r="C23" s="22">
        <v>23</v>
      </c>
      <c r="D23" s="23">
        <v>5</v>
      </c>
      <c r="E23" s="33">
        <f t="shared" si="0"/>
        <v>136.8</v>
      </c>
      <c r="F23" s="34" t="str">
        <f t="shared" si="3"/>
        <v> - </v>
      </c>
      <c r="G23" s="56">
        <f t="shared" si="4"/>
        <v>139.10000000000002</v>
      </c>
      <c r="H23" s="60" t="str">
        <f t="shared" si="1"/>
        <v>Oncomfortabel gevoel, harde training</v>
      </c>
      <c r="I23" s="60">
        <f t="shared" si="2"/>
        <v>136.8</v>
      </c>
      <c r="J23" s="60">
        <f t="shared" si="2"/>
        <v>136.8</v>
      </c>
      <c r="K23" s="61">
        <f t="shared" si="2"/>
        <v>136.8</v>
      </c>
    </row>
    <row r="24" spans="1:11" ht="12.75" customHeight="1">
      <c r="A24" s="77"/>
      <c r="B24" s="83" t="s">
        <v>52</v>
      </c>
      <c r="C24" s="24">
        <v>15</v>
      </c>
      <c r="D24" s="25">
        <v>2</v>
      </c>
      <c r="E24" s="33">
        <f t="shared" si="0"/>
        <v>117</v>
      </c>
      <c r="F24" s="34" t="str">
        <f t="shared" si="3"/>
        <v> - </v>
      </c>
      <c r="G24" s="56">
        <f t="shared" si="4"/>
        <v>120.4</v>
      </c>
      <c r="H24" s="62" t="str">
        <f t="shared" si="1"/>
        <v>Relax, nooit buiten adem</v>
      </c>
      <c r="I24" s="62">
        <f t="shared" si="2"/>
        <v>117</v>
      </c>
      <c r="J24" s="62">
        <f t="shared" si="2"/>
        <v>117</v>
      </c>
      <c r="K24" s="63">
        <f t="shared" si="2"/>
        <v>117</v>
      </c>
    </row>
    <row r="25" spans="1:11" ht="12.75" customHeight="1">
      <c r="A25" s="75" t="s">
        <v>40</v>
      </c>
      <c r="B25" s="79" t="s">
        <v>83</v>
      </c>
      <c r="C25" s="20">
        <v>180</v>
      </c>
      <c r="D25" s="21">
        <v>2</v>
      </c>
      <c r="E25" s="33">
        <f t="shared" si="0"/>
        <v>117</v>
      </c>
      <c r="F25" s="34" t="str">
        <f t="shared" si="3"/>
        <v> - </v>
      </c>
      <c r="G25" s="56">
        <f t="shared" si="4"/>
        <v>120.4</v>
      </c>
      <c r="H25" s="68" t="str">
        <f t="shared" si="1"/>
        <v>Relax, nooit buiten adem</v>
      </c>
      <c r="I25" s="68">
        <f t="shared" si="2"/>
        <v>117</v>
      </c>
      <c r="J25" s="68">
        <f t="shared" si="2"/>
        <v>117</v>
      </c>
      <c r="K25" s="69">
        <f t="shared" si="2"/>
        <v>117</v>
      </c>
    </row>
    <row r="26" spans="1:11" ht="12.75" customHeight="1">
      <c r="A26" s="76"/>
      <c r="B26" s="81"/>
      <c r="C26" s="35"/>
      <c r="D26" s="36"/>
      <c r="E26" s="33" t="str">
        <f t="shared" si="0"/>
        <v> </v>
      </c>
      <c r="F26" s="34" t="str">
        <f t="shared" si="3"/>
        <v> </v>
      </c>
      <c r="G26" s="56" t="str">
        <f t="shared" si="4"/>
        <v> </v>
      </c>
      <c r="H26" s="60" t="str">
        <f>IF(ISBLANK(D26)," ",VLOOKUP(D26,Zone,7,FALSE))</f>
        <v> </v>
      </c>
      <c r="I26" s="60" t="e">
        <f t="shared" si="2"/>
        <v>#N/A</v>
      </c>
      <c r="J26" s="60" t="e">
        <f t="shared" si="2"/>
        <v>#N/A</v>
      </c>
      <c r="K26" s="61" t="e">
        <f t="shared" si="2"/>
        <v>#N/A</v>
      </c>
    </row>
    <row r="27" spans="1:11" ht="12.75" customHeight="1">
      <c r="A27" s="76"/>
      <c r="B27" s="82"/>
      <c r="C27" s="22"/>
      <c r="D27" s="23"/>
      <c r="E27" s="33" t="str">
        <f t="shared" si="0"/>
        <v> </v>
      </c>
      <c r="F27" s="34" t="str">
        <f t="shared" si="3"/>
        <v> </v>
      </c>
      <c r="G27" s="56" t="str">
        <f t="shared" si="4"/>
        <v> </v>
      </c>
      <c r="H27" s="60" t="str">
        <f t="shared" si="1"/>
        <v> </v>
      </c>
      <c r="I27" s="60" t="e">
        <f t="shared" si="2"/>
        <v>#N/A</v>
      </c>
      <c r="J27" s="60" t="e">
        <f t="shared" si="2"/>
        <v>#N/A</v>
      </c>
      <c r="K27" s="61" t="e">
        <f t="shared" si="2"/>
        <v>#N/A</v>
      </c>
    </row>
    <row r="28" spans="1:11" ht="12.75" customHeight="1">
      <c r="A28" s="77"/>
      <c r="B28" s="83"/>
      <c r="C28" s="24"/>
      <c r="D28" s="25"/>
      <c r="E28" s="33" t="str">
        <f t="shared" si="0"/>
        <v> </v>
      </c>
      <c r="F28" s="34" t="str">
        <f t="shared" si="3"/>
        <v> </v>
      </c>
      <c r="G28" s="56" t="str">
        <f t="shared" si="4"/>
        <v> </v>
      </c>
      <c r="H28" s="62" t="str">
        <f t="shared" si="1"/>
        <v> </v>
      </c>
      <c r="I28" s="62" t="e">
        <f t="shared" si="2"/>
        <v>#N/A</v>
      </c>
      <c r="J28" s="62" t="e">
        <f t="shared" si="2"/>
        <v>#N/A</v>
      </c>
      <c r="K28" s="63" t="e">
        <f t="shared" si="2"/>
        <v>#N/A</v>
      </c>
    </row>
    <row r="29" spans="1:11" ht="12.75" customHeight="1">
      <c r="A29" s="76" t="s">
        <v>5</v>
      </c>
      <c r="B29" s="80" t="s">
        <v>86</v>
      </c>
      <c r="C29" s="35"/>
      <c r="D29" s="36"/>
      <c r="E29" s="33" t="str">
        <f t="shared" si="0"/>
        <v> </v>
      </c>
      <c r="F29" s="34" t="str">
        <f t="shared" si="3"/>
        <v> </v>
      </c>
      <c r="G29" s="56" t="str">
        <f t="shared" si="4"/>
        <v> </v>
      </c>
      <c r="H29" s="73" t="str">
        <f t="shared" si="1"/>
        <v> </v>
      </c>
      <c r="I29" s="73" t="e">
        <f t="shared" si="2"/>
        <v>#N/A</v>
      </c>
      <c r="J29" s="73" t="e">
        <f t="shared" si="2"/>
        <v>#N/A</v>
      </c>
      <c r="K29" s="74" t="e">
        <f t="shared" si="2"/>
        <v>#N/A</v>
      </c>
    </row>
    <row r="30" spans="1:11" ht="12.75" customHeight="1">
      <c r="A30" s="76"/>
      <c r="B30" s="81" t="s">
        <v>52</v>
      </c>
      <c r="C30" s="35">
        <v>30</v>
      </c>
      <c r="D30" s="36">
        <v>2</v>
      </c>
      <c r="E30" s="33">
        <f t="shared" si="0"/>
        <v>117</v>
      </c>
      <c r="F30" s="34" t="str">
        <f t="shared" si="3"/>
        <v> - </v>
      </c>
      <c r="G30" s="56">
        <f t="shared" si="4"/>
        <v>120.4</v>
      </c>
      <c r="H30" s="60" t="str">
        <f>IF(ISBLANK(D30)," ",VLOOKUP(D30,Zone,7,FALSE))</f>
        <v>Relax, nooit buiten adem</v>
      </c>
      <c r="I30" s="60">
        <f t="shared" si="2"/>
        <v>117</v>
      </c>
      <c r="J30" s="60">
        <f t="shared" si="2"/>
        <v>117</v>
      </c>
      <c r="K30" s="61">
        <f t="shared" si="2"/>
        <v>117</v>
      </c>
    </row>
    <row r="31" spans="1:11" ht="12.75" customHeight="1">
      <c r="A31" s="76"/>
      <c r="B31" s="84" t="s">
        <v>66</v>
      </c>
      <c r="C31" s="22">
        <v>50</v>
      </c>
      <c r="D31" s="23">
        <v>5</v>
      </c>
      <c r="E31" s="33">
        <f t="shared" si="0"/>
        <v>136.8</v>
      </c>
      <c r="F31" s="34" t="str">
        <f t="shared" si="3"/>
        <v> - </v>
      </c>
      <c r="G31" s="56">
        <f t="shared" si="4"/>
        <v>139.10000000000002</v>
      </c>
      <c r="H31" s="60" t="str">
        <f t="shared" si="1"/>
        <v>Oncomfortabel gevoel, harde training</v>
      </c>
      <c r="I31" s="60">
        <f t="shared" si="2"/>
        <v>136.8</v>
      </c>
      <c r="J31" s="60">
        <f t="shared" si="2"/>
        <v>136.8</v>
      </c>
      <c r="K31" s="61">
        <f t="shared" si="2"/>
        <v>136.8</v>
      </c>
    </row>
    <row r="32" spans="1:11" ht="12.75" customHeight="1" thickBot="1">
      <c r="A32" s="78"/>
      <c r="B32" s="85" t="s">
        <v>52</v>
      </c>
      <c r="C32" s="30">
        <v>30</v>
      </c>
      <c r="D32" s="31">
        <v>2</v>
      </c>
      <c r="E32" s="38">
        <f t="shared" si="0"/>
        <v>117</v>
      </c>
      <c r="F32" s="39" t="str">
        <f t="shared" si="3"/>
        <v> - </v>
      </c>
      <c r="G32" s="57">
        <f t="shared" si="4"/>
        <v>120.4</v>
      </c>
      <c r="H32" s="70" t="str">
        <f t="shared" si="1"/>
        <v>Relax, nooit buiten adem</v>
      </c>
      <c r="I32" s="70">
        <f t="shared" si="2"/>
        <v>117</v>
      </c>
      <c r="J32" s="70">
        <f t="shared" si="2"/>
        <v>117</v>
      </c>
      <c r="K32" s="71">
        <f t="shared" si="2"/>
        <v>117</v>
      </c>
    </row>
    <row r="33" spans="2:3" ht="12.75">
      <c r="B33" s="18" t="s">
        <v>9</v>
      </c>
      <c r="C33" s="32">
        <f>SUM(C5:C32)</f>
        <v>441</v>
      </c>
    </row>
    <row r="35" spans="1:11" ht="12" customHeight="1">
      <c r="A35" s="42" t="s">
        <v>41</v>
      </c>
      <c r="B35" s="64" t="s">
        <v>56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" customHeight="1">
      <c r="A36" s="41" t="s">
        <v>34</v>
      </c>
      <c r="B36" s="59" t="s">
        <v>33</v>
      </c>
      <c r="C36" s="59"/>
      <c r="D36" s="59"/>
      <c r="E36" s="59"/>
      <c r="F36" s="59"/>
      <c r="G36" s="59"/>
      <c r="H36" s="59"/>
      <c r="I36" s="59"/>
      <c r="J36" s="59"/>
      <c r="K36" s="59"/>
    </row>
    <row r="37" spans="1:11" ht="12" customHeight="1">
      <c r="A37" s="41" t="s">
        <v>82</v>
      </c>
      <c r="B37" s="59" t="s">
        <v>84</v>
      </c>
      <c r="C37" s="59"/>
      <c r="D37" s="59"/>
      <c r="E37" s="59"/>
      <c r="F37" s="59"/>
      <c r="G37" s="59"/>
      <c r="H37" s="59"/>
      <c r="I37" s="59"/>
      <c r="J37" s="59"/>
      <c r="K37" s="59"/>
    </row>
    <row r="38" spans="1:11" ht="12" customHeight="1">
      <c r="A38" s="41" t="s">
        <v>35</v>
      </c>
      <c r="B38" s="59" t="s">
        <v>37</v>
      </c>
      <c r="C38" s="59"/>
      <c r="D38" s="59"/>
      <c r="E38" s="59"/>
      <c r="F38" s="59"/>
      <c r="G38" s="59"/>
      <c r="H38" s="59"/>
      <c r="I38" s="59"/>
      <c r="J38" s="59"/>
      <c r="K38" s="59"/>
    </row>
    <row r="39" spans="1:11" ht="12" customHeight="1">
      <c r="A39" s="41" t="s">
        <v>49</v>
      </c>
      <c r="B39" s="59" t="s">
        <v>50</v>
      </c>
      <c r="C39" s="59"/>
      <c r="D39" s="59"/>
      <c r="E39" s="59"/>
      <c r="F39" s="59"/>
      <c r="G39" s="59"/>
      <c r="H39" s="59"/>
      <c r="I39" s="59"/>
      <c r="J39" s="59"/>
      <c r="K39" s="59"/>
    </row>
    <row r="40" spans="1:11" ht="12" customHeight="1">
      <c r="A40" s="41" t="s">
        <v>36</v>
      </c>
      <c r="B40" s="59" t="s">
        <v>51</v>
      </c>
      <c r="C40" s="59"/>
      <c r="D40" s="59"/>
      <c r="E40" s="59"/>
      <c r="F40" s="59"/>
      <c r="G40" s="59"/>
      <c r="H40" s="59"/>
      <c r="I40" s="59"/>
      <c r="J40" s="59"/>
      <c r="K40" s="59"/>
    </row>
  </sheetData>
  <sheetProtection/>
  <mergeCells count="43">
    <mergeCell ref="E4:G4"/>
    <mergeCell ref="H4:K4"/>
    <mergeCell ref="A5:A8"/>
    <mergeCell ref="H5:K5"/>
    <mergeCell ref="H6:K6"/>
    <mergeCell ref="H7:K7"/>
    <mergeCell ref="H8:K8"/>
    <mergeCell ref="A9:A12"/>
    <mergeCell ref="H9:K9"/>
    <mergeCell ref="H10:K10"/>
    <mergeCell ref="H11:K11"/>
    <mergeCell ref="H12:K12"/>
    <mergeCell ref="A13:A16"/>
    <mergeCell ref="H13:K13"/>
    <mergeCell ref="H14:K14"/>
    <mergeCell ref="H15:K15"/>
    <mergeCell ref="H16:K16"/>
    <mergeCell ref="A17:A20"/>
    <mergeCell ref="H17:K17"/>
    <mergeCell ref="H18:K18"/>
    <mergeCell ref="H19:K19"/>
    <mergeCell ref="H20:K20"/>
    <mergeCell ref="A21:A24"/>
    <mergeCell ref="H21:K21"/>
    <mergeCell ref="H22:K22"/>
    <mergeCell ref="H23:K23"/>
    <mergeCell ref="H24:K24"/>
    <mergeCell ref="A25:A28"/>
    <mergeCell ref="H25:K25"/>
    <mergeCell ref="H26:K26"/>
    <mergeCell ref="H27:K27"/>
    <mergeCell ref="H28:K28"/>
    <mergeCell ref="A29:A32"/>
    <mergeCell ref="H29:K29"/>
    <mergeCell ref="H30:K30"/>
    <mergeCell ref="H31:K31"/>
    <mergeCell ref="H32:K32"/>
    <mergeCell ref="B35:K35"/>
    <mergeCell ref="B36:K36"/>
    <mergeCell ref="B37:K37"/>
    <mergeCell ref="B38:K38"/>
    <mergeCell ref="B39:K39"/>
    <mergeCell ref="B40:K4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0.7109375" style="2" customWidth="1"/>
    <col min="2" max="2" width="45.57421875" style="2" customWidth="1"/>
    <col min="3" max="3" width="4.8515625" style="4" customWidth="1"/>
    <col min="4" max="4" width="2.7109375" style="2" customWidth="1"/>
    <col min="5" max="5" width="4.28125" style="2" customWidth="1"/>
    <col min="6" max="6" width="3.140625" style="2" customWidth="1"/>
    <col min="7" max="7" width="6.57421875" style="55" customWidth="1"/>
    <col min="8" max="9" width="10.140625" style="2" customWidth="1"/>
    <col min="10" max="10" width="10.7109375" style="2" customWidth="1"/>
    <col min="11" max="11" width="21.28125" style="2" customWidth="1"/>
    <col min="12" max="16384" width="9.140625" style="2" customWidth="1"/>
  </cols>
  <sheetData>
    <row r="1" ht="12.75" customHeight="1"/>
    <row r="2" spans="1:5" ht="15" customHeight="1">
      <c r="A2" s="40" t="s">
        <v>78</v>
      </c>
      <c r="B2" s="37" t="s">
        <v>67</v>
      </c>
      <c r="C2" s="15"/>
      <c r="D2" s="16"/>
      <c r="E2" s="17"/>
    </row>
    <row r="3" ht="16.5" customHeight="1" thickBot="1">
      <c r="E3" s="17"/>
    </row>
    <row r="4" spans="1:11" s="17" customFormat="1" ht="12.75">
      <c r="A4" s="26" t="s">
        <v>6</v>
      </c>
      <c r="B4" s="27" t="s">
        <v>7</v>
      </c>
      <c r="C4" s="28" t="s">
        <v>39</v>
      </c>
      <c r="D4" s="29" t="s">
        <v>32</v>
      </c>
      <c r="E4" s="72" t="s">
        <v>38</v>
      </c>
      <c r="F4" s="72"/>
      <c r="G4" s="72"/>
      <c r="H4" s="65" t="s">
        <v>8</v>
      </c>
      <c r="I4" s="66"/>
      <c r="J4" s="66"/>
      <c r="K4" s="67"/>
    </row>
    <row r="5" spans="1:11" ht="12.75" customHeight="1">
      <c r="A5" s="75" t="s">
        <v>0</v>
      </c>
      <c r="B5" s="79"/>
      <c r="C5" s="20"/>
      <c r="D5" s="21"/>
      <c r="E5" s="33" t="str">
        <f aca="true" t="shared" si="0" ref="E5:E32">IF(ISBLANK(D5)," ",VLOOKUP(D5,Zone,4,FALSE))</f>
        <v> </v>
      </c>
      <c r="F5" s="34" t="str">
        <f>IF(ISBLANK(D5)," "," - ")</f>
        <v> </v>
      </c>
      <c r="G5" s="56" t="str">
        <f>IF(ISBLANK(D5)," ",VLOOKUP(D5,Zone,6,FALSE))</f>
        <v> </v>
      </c>
      <c r="H5" s="68" t="str">
        <f aca="true" t="shared" si="1" ref="H5:H32">IF(ISBLANK(D5)," ",VLOOKUP(D5,Zone,7,FALSE))</f>
        <v> </v>
      </c>
      <c r="I5" s="68" t="e">
        <f aca="true" t="shared" si="2" ref="I5:K32">VLOOKUP($D5,Zone,4,FALSE)</f>
        <v>#N/A</v>
      </c>
      <c r="J5" s="68" t="e">
        <f t="shared" si="2"/>
        <v>#N/A</v>
      </c>
      <c r="K5" s="69" t="e">
        <f t="shared" si="2"/>
        <v>#N/A</v>
      </c>
    </row>
    <row r="6" spans="1:11" ht="12.75" customHeight="1">
      <c r="A6" s="76"/>
      <c r="B6" s="81"/>
      <c r="C6" s="35"/>
      <c r="D6" s="36"/>
      <c r="E6" s="33" t="str">
        <f t="shared" si="0"/>
        <v> </v>
      </c>
      <c r="F6" s="34" t="str">
        <f aca="true" t="shared" si="3" ref="F6:F32">IF(ISBLANK(D6)," "," - ")</f>
        <v> </v>
      </c>
      <c r="G6" s="56" t="str">
        <f aca="true" t="shared" si="4" ref="G6:G32">IF(ISBLANK(D6)," ",VLOOKUP(D6,Zone,6,FALSE))</f>
        <v> </v>
      </c>
      <c r="H6" s="68" t="str">
        <f>IF(ISBLANK(D6)," ",VLOOKUP(D6,Zone,7,FALSE))</f>
        <v> </v>
      </c>
      <c r="I6" s="68" t="e">
        <f t="shared" si="2"/>
        <v>#N/A</v>
      </c>
      <c r="J6" s="68" t="e">
        <f t="shared" si="2"/>
        <v>#N/A</v>
      </c>
      <c r="K6" s="69" t="e">
        <f t="shared" si="2"/>
        <v>#N/A</v>
      </c>
    </row>
    <row r="7" spans="1:11" ht="12.75" customHeight="1">
      <c r="A7" s="76"/>
      <c r="B7" s="82"/>
      <c r="C7" s="22"/>
      <c r="D7" s="23"/>
      <c r="E7" s="33" t="str">
        <f t="shared" si="0"/>
        <v> </v>
      </c>
      <c r="F7" s="34" t="str">
        <f t="shared" si="3"/>
        <v> </v>
      </c>
      <c r="G7" s="56" t="str">
        <f t="shared" si="4"/>
        <v> </v>
      </c>
      <c r="H7" s="68" t="str">
        <f>IF(ISBLANK(D7)," ",VLOOKUP(D7,Zone,7,FALSE))</f>
        <v> </v>
      </c>
      <c r="I7" s="68" t="e">
        <f t="shared" si="2"/>
        <v>#N/A</v>
      </c>
      <c r="J7" s="68" t="e">
        <f t="shared" si="2"/>
        <v>#N/A</v>
      </c>
      <c r="K7" s="69" t="e">
        <f t="shared" si="2"/>
        <v>#N/A</v>
      </c>
    </row>
    <row r="8" spans="1:11" ht="12.75" customHeight="1">
      <c r="A8" s="77"/>
      <c r="B8" s="83"/>
      <c r="C8" s="24"/>
      <c r="D8" s="25"/>
      <c r="E8" s="33" t="str">
        <f t="shared" si="0"/>
        <v> </v>
      </c>
      <c r="F8" s="34" t="str">
        <f t="shared" si="3"/>
        <v> </v>
      </c>
      <c r="G8" s="56" t="str">
        <f t="shared" si="4"/>
        <v> </v>
      </c>
      <c r="H8" s="68" t="str">
        <f>IF(ISBLANK(D8)," ",VLOOKUP(D8,Zone,7,FALSE))</f>
        <v> </v>
      </c>
      <c r="I8" s="68" t="e">
        <f t="shared" si="2"/>
        <v>#N/A</v>
      </c>
      <c r="J8" s="68" t="e">
        <f t="shared" si="2"/>
        <v>#N/A</v>
      </c>
      <c r="K8" s="69" t="e">
        <f t="shared" si="2"/>
        <v>#N/A</v>
      </c>
    </row>
    <row r="9" spans="1:11" ht="12.75" customHeight="1">
      <c r="A9" s="75" t="s">
        <v>1</v>
      </c>
      <c r="B9" s="79" t="s">
        <v>80</v>
      </c>
      <c r="C9" s="20"/>
      <c r="D9" s="21"/>
      <c r="E9" s="33" t="str">
        <f t="shared" si="0"/>
        <v> </v>
      </c>
      <c r="F9" s="34" t="str">
        <f t="shared" si="3"/>
        <v> </v>
      </c>
      <c r="G9" s="56" t="str">
        <f t="shared" si="4"/>
        <v> </v>
      </c>
      <c r="H9" s="68" t="str">
        <f t="shared" si="1"/>
        <v> </v>
      </c>
      <c r="I9" s="68" t="e">
        <f t="shared" si="2"/>
        <v>#N/A</v>
      </c>
      <c r="J9" s="68" t="e">
        <f t="shared" si="2"/>
        <v>#N/A</v>
      </c>
      <c r="K9" s="69" t="e">
        <f t="shared" si="2"/>
        <v>#N/A</v>
      </c>
    </row>
    <row r="10" spans="1:11" ht="12.75" customHeight="1">
      <c r="A10" s="76"/>
      <c r="B10" s="81" t="s">
        <v>52</v>
      </c>
      <c r="C10" s="35">
        <v>15</v>
      </c>
      <c r="D10" s="36">
        <v>2</v>
      </c>
      <c r="E10" s="33">
        <f t="shared" si="0"/>
        <v>117</v>
      </c>
      <c r="F10" s="34" t="str">
        <f t="shared" si="3"/>
        <v> - </v>
      </c>
      <c r="G10" s="56">
        <f t="shared" si="4"/>
        <v>120.4</v>
      </c>
      <c r="H10" s="60" t="str">
        <f>IF(ISBLANK(D10)," ",VLOOKUP(D10,Zone,7,FALSE))</f>
        <v>Relax, nooit buiten adem</v>
      </c>
      <c r="I10" s="60">
        <f t="shared" si="2"/>
        <v>117</v>
      </c>
      <c r="J10" s="60">
        <f t="shared" si="2"/>
        <v>117</v>
      </c>
      <c r="K10" s="61">
        <f t="shared" si="2"/>
        <v>117</v>
      </c>
    </row>
    <row r="11" spans="1:11" ht="12.75" customHeight="1">
      <c r="A11" s="76"/>
      <c r="B11" s="84" t="s">
        <v>65</v>
      </c>
      <c r="C11" s="22">
        <v>23</v>
      </c>
      <c r="D11" s="23">
        <v>5</v>
      </c>
      <c r="E11" s="33">
        <f t="shared" si="0"/>
        <v>136.8</v>
      </c>
      <c r="F11" s="34" t="str">
        <f t="shared" si="3"/>
        <v> - </v>
      </c>
      <c r="G11" s="56">
        <f t="shared" si="4"/>
        <v>139.10000000000002</v>
      </c>
      <c r="H11" s="60" t="str">
        <f t="shared" si="1"/>
        <v>Oncomfortabel gevoel, harde training</v>
      </c>
      <c r="I11" s="60">
        <f t="shared" si="2"/>
        <v>136.8</v>
      </c>
      <c r="J11" s="60">
        <f t="shared" si="2"/>
        <v>136.8</v>
      </c>
      <c r="K11" s="61">
        <f t="shared" si="2"/>
        <v>136.8</v>
      </c>
    </row>
    <row r="12" spans="1:11" ht="12.75" customHeight="1">
      <c r="A12" s="77"/>
      <c r="B12" s="83" t="s">
        <v>52</v>
      </c>
      <c r="C12" s="24">
        <v>15</v>
      </c>
      <c r="D12" s="25">
        <v>2</v>
      </c>
      <c r="E12" s="33">
        <f t="shared" si="0"/>
        <v>117</v>
      </c>
      <c r="F12" s="34" t="str">
        <f t="shared" si="3"/>
        <v> - </v>
      </c>
      <c r="G12" s="56">
        <f t="shared" si="4"/>
        <v>120.4</v>
      </c>
      <c r="H12" s="62" t="str">
        <f t="shared" si="1"/>
        <v>Relax, nooit buiten adem</v>
      </c>
      <c r="I12" s="62">
        <f t="shared" si="2"/>
        <v>117</v>
      </c>
      <c r="J12" s="62">
        <f t="shared" si="2"/>
        <v>117</v>
      </c>
      <c r="K12" s="63">
        <f t="shared" si="2"/>
        <v>117</v>
      </c>
    </row>
    <row r="13" spans="1:11" ht="12.75" customHeight="1">
      <c r="A13" s="75" t="s">
        <v>2</v>
      </c>
      <c r="B13" s="79" t="s">
        <v>81</v>
      </c>
      <c r="C13" s="20"/>
      <c r="D13" s="21"/>
      <c r="E13" s="33" t="str">
        <f t="shared" si="0"/>
        <v> </v>
      </c>
      <c r="F13" s="34" t="str">
        <f t="shared" si="3"/>
        <v> </v>
      </c>
      <c r="G13" s="56" t="str">
        <f t="shared" si="4"/>
        <v> </v>
      </c>
      <c r="H13" s="68" t="str">
        <f t="shared" si="1"/>
        <v> </v>
      </c>
      <c r="I13" s="68" t="e">
        <f t="shared" si="2"/>
        <v>#N/A</v>
      </c>
      <c r="J13" s="68" t="e">
        <f t="shared" si="2"/>
        <v>#N/A</v>
      </c>
      <c r="K13" s="69" t="e">
        <f t="shared" si="2"/>
        <v>#N/A</v>
      </c>
    </row>
    <row r="14" spans="1:11" ht="12.75" customHeight="1">
      <c r="A14" s="76"/>
      <c r="B14" s="81" t="s">
        <v>55</v>
      </c>
      <c r="C14" s="35">
        <v>45</v>
      </c>
      <c r="D14" s="36">
        <v>3</v>
      </c>
      <c r="E14" s="33">
        <f t="shared" si="0"/>
        <v>121.4</v>
      </c>
      <c r="F14" s="34" t="str">
        <f t="shared" si="3"/>
        <v> - </v>
      </c>
      <c r="G14" s="56">
        <f t="shared" si="4"/>
        <v>127</v>
      </c>
      <c r="H14" s="60" t="str">
        <f>IF(ISBLANK(D14)," ",VLOOKUP(D14,Zone,7,FALSE))</f>
        <v>Comfortabel gevoel, praten is nog mogelijk</v>
      </c>
      <c r="I14" s="60">
        <f t="shared" si="2"/>
        <v>121.4</v>
      </c>
      <c r="J14" s="60">
        <f t="shared" si="2"/>
        <v>121.4</v>
      </c>
      <c r="K14" s="61">
        <f t="shared" si="2"/>
        <v>121.4</v>
      </c>
    </row>
    <row r="15" spans="1:11" ht="12.75" customHeight="1">
      <c r="A15" s="76"/>
      <c r="B15" s="82"/>
      <c r="C15" s="22"/>
      <c r="D15" s="23"/>
      <c r="E15" s="33" t="str">
        <f t="shared" si="0"/>
        <v> </v>
      </c>
      <c r="F15" s="34" t="str">
        <f t="shared" si="3"/>
        <v> </v>
      </c>
      <c r="G15" s="56" t="str">
        <f t="shared" si="4"/>
        <v> </v>
      </c>
      <c r="H15" s="60" t="str">
        <f t="shared" si="1"/>
        <v> </v>
      </c>
      <c r="I15" s="60" t="e">
        <f t="shared" si="2"/>
        <v>#N/A</v>
      </c>
      <c r="J15" s="60" t="e">
        <f t="shared" si="2"/>
        <v>#N/A</v>
      </c>
      <c r="K15" s="61" t="e">
        <f t="shared" si="2"/>
        <v>#N/A</v>
      </c>
    </row>
    <row r="16" spans="1:11" ht="12.75" customHeight="1">
      <c r="A16" s="77"/>
      <c r="B16" s="83"/>
      <c r="C16" s="24"/>
      <c r="D16" s="25"/>
      <c r="E16" s="33" t="str">
        <f t="shared" si="0"/>
        <v> </v>
      </c>
      <c r="F16" s="34" t="str">
        <f t="shared" si="3"/>
        <v> </v>
      </c>
      <c r="G16" s="56" t="str">
        <f t="shared" si="4"/>
        <v> </v>
      </c>
      <c r="H16" s="62" t="str">
        <f t="shared" si="1"/>
        <v> </v>
      </c>
      <c r="I16" s="62" t="e">
        <f t="shared" si="2"/>
        <v>#N/A</v>
      </c>
      <c r="J16" s="62" t="e">
        <f t="shared" si="2"/>
        <v>#N/A</v>
      </c>
      <c r="K16" s="63" t="e">
        <f t="shared" si="2"/>
        <v>#N/A</v>
      </c>
    </row>
    <row r="17" spans="1:11" ht="12.75" customHeight="1">
      <c r="A17" s="76" t="s">
        <v>3</v>
      </c>
      <c r="B17" s="79"/>
      <c r="C17" s="20"/>
      <c r="D17" s="21"/>
      <c r="E17" s="33" t="str">
        <f t="shared" si="0"/>
        <v> </v>
      </c>
      <c r="F17" s="34" t="str">
        <f t="shared" si="3"/>
        <v> </v>
      </c>
      <c r="G17" s="56" t="str">
        <f t="shared" si="4"/>
        <v> </v>
      </c>
      <c r="H17" s="68" t="str">
        <f t="shared" si="1"/>
        <v> </v>
      </c>
      <c r="I17" s="68" t="e">
        <f t="shared" si="2"/>
        <v>#N/A</v>
      </c>
      <c r="J17" s="68" t="e">
        <f t="shared" si="2"/>
        <v>#N/A</v>
      </c>
      <c r="K17" s="69" t="e">
        <f t="shared" si="2"/>
        <v>#N/A</v>
      </c>
    </row>
    <row r="18" spans="1:11" ht="12.75" customHeight="1">
      <c r="A18" s="76"/>
      <c r="B18" s="86"/>
      <c r="C18" s="35"/>
      <c r="D18" s="36"/>
      <c r="E18" s="33" t="str">
        <f t="shared" si="0"/>
        <v> </v>
      </c>
      <c r="F18" s="34" t="str">
        <f t="shared" si="3"/>
        <v> </v>
      </c>
      <c r="G18" s="56" t="str">
        <f t="shared" si="4"/>
        <v> </v>
      </c>
      <c r="H18" s="60" t="str">
        <f>IF(ISBLANK(D18)," ",VLOOKUP(D18,Zone,7,FALSE))</f>
        <v> </v>
      </c>
      <c r="I18" s="60" t="e">
        <f t="shared" si="2"/>
        <v>#N/A</v>
      </c>
      <c r="J18" s="60" t="e">
        <f t="shared" si="2"/>
        <v>#N/A</v>
      </c>
      <c r="K18" s="61" t="e">
        <f t="shared" si="2"/>
        <v>#N/A</v>
      </c>
    </row>
    <row r="19" spans="1:11" ht="12.75" customHeight="1">
      <c r="A19" s="76"/>
      <c r="B19" s="82"/>
      <c r="C19" s="22"/>
      <c r="D19" s="23"/>
      <c r="E19" s="33" t="str">
        <f t="shared" si="0"/>
        <v> </v>
      </c>
      <c r="F19" s="34" t="str">
        <f t="shared" si="3"/>
        <v> </v>
      </c>
      <c r="G19" s="56" t="str">
        <f t="shared" si="4"/>
        <v> </v>
      </c>
      <c r="H19" s="60" t="str">
        <f t="shared" si="1"/>
        <v> </v>
      </c>
      <c r="I19" s="60" t="e">
        <f t="shared" si="2"/>
        <v>#N/A</v>
      </c>
      <c r="J19" s="60" t="e">
        <f t="shared" si="2"/>
        <v>#N/A</v>
      </c>
      <c r="K19" s="61" t="e">
        <f t="shared" si="2"/>
        <v>#N/A</v>
      </c>
    </row>
    <row r="20" spans="1:11" ht="12.75" customHeight="1">
      <c r="A20" s="77"/>
      <c r="B20" s="83"/>
      <c r="C20" s="24"/>
      <c r="D20" s="25"/>
      <c r="E20" s="33" t="str">
        <f t="shared" si="0"/>
        <v> </v>
      </c>
      <c r="F20" s="34" t="str">
        <f t="shared" si="3"/>
        <v> </v>
      </c>
      <c r="G20" s="56" t="str">
        <f t="shared" si="4"/>
        <v> </v>
      </c>
      <c r="H20" s="62" t="str">
        <f t="shared" si="1"/>
        <v> </v>
      </c>
      <c r="I20" s="62" t="e">
        <f t="shared" si="2"/>
        <v>#N/A</v>
      </c>
      <c r="J20" s="62" t="e">
        <f t="shared" si="2"/>
        <v>#N/A</v>
      </c>
      <c r="K20" s="63" t="e">
        <f t="shared" si="2"/>
        <v>#N/A</v>
      </c>
    </row>
    <row r="21" spans="1:11" ht="12.75" customHeight="1">
      <c r="A21" s="75" t="s">
        <v>4</v>
      </c>
      <c r="B21" s="79" t="s">
        <v>80</v>
      </c>
      <c r="C21" s="20"/>
      <c r="D21" s="21"/>
      <c r="E21" s="33" t="str">
        <f t="shared" si="0"/>
        <v> </v>
      </c>
      <c r="F21" s="34" t="str">
        <f t="shared" si="3"/>
        <v> </v>
      </c>
      <c r="G21" s="56" t="str">
        <f t="shared" si="4"/>
        <v> </v>
      </c>
      <c r="H21" s="68" t="str">
        <f t="shared" si="1"/>
        <v> </v>
      </c>
      <c r="I21" s="68" t="e">
        <f t="shared" si="2"/>
        <v>#N/A</v>
      </c>
      <c r="J21" s="68" t="e">
        <f t="shared" si="2"/>
        <v>#N/A</v>
      </c>
      <c r="K21" s="69" t="e">
        <f t="shared" si="2"/>
        <v>#N/A</v>
      </c>
    </row>
    <row r="22" spans="1:11" ht="12.75" customHeight="1">
      <c r="A22" s="76"/>
      <c r="B22" s="81" t="s">
        <v>52</v>
      </c>
      <c r="C22" s="35">
        <v>15</v>
      </c>
      <c r="D22" s="36">
        <v>2</v>
      </c>
      <c r="E22" s="33">
        <f t="shared" si="0"/>
        <v>117</v>
      </c>
      <c r="F22" s="34" t="str">
        <f t="shared" si="3"/>
        <v> - </v>
      </c>
      <c r="G22" s="56">
        <f t="shared" si="4"/>
        <v>120.4</v>
      </c>
      <c r="H22" s="60" t="str">
        <f>IF(ISBLANK(D22)," ",VLOOKUP(D22,Zone,7,FALSE))</f>
        <v>Relax, nooit buiten adem</v>
      </c>
      <c r="I22" s="60">
        <f t="shared" si="2"/>
        <v>117</v>
      </c>
      <c r="J22" s="60">
        <f t="shared" si="2"/>
        <v>117</v>
      </c>
      <c r="K22" s="61">
        <f t="shared" si="2"/>
        <v>117</v>
      </c>
    </row>
    <row r="23" spans="1:11" ht="12.75" customHeight="1">
      <c r="A23" s="76"/>
      <c r="B23" s="84" t="s">
        <v>65</v>
      </c>
      <c r="C23" s="22">
        <v>23</v>
      </c>
      <c r="D23" s="23">
        <v>5</v>
      </c>
      <c r="E23" s="33">
        <f t="shared" si="0"/>
        <v>136.8</v>
      </c>
      <c r="F23" s="34" t="str">
        <f t="shared" si="3"/>
        <v> - </v>
      </c>
      <c r="G23" s="56">
        <f t="shared" si="4"/>
        <v>139.10000000000002</v>
      </c>
      <c r="H23" s="60" t="str">
        <f t="shared" si="1"/>
        <v>Oncomfortabel gevoel, harde training</v>
      </c>
      <c r="I23" s="60">
        <f t="shared" si="2"/>
        <v>136.8</v>
      </c>
      <c r="J23" s="60">
        <f t="shared" si="2"/>
        <v>136.8</v>
      </c>
      <c r="K23" s="61">
        <f t="shared" si="2"/>
        <v>136.8</v>
      </c>
    </row>
    <row r="24" spans="1:11" ht="12.75" customHeight="1">
      <c r="A24" s="77"/>
      <c r="B24" s="83" t="s">
        <v>52</v>
      </c>
      <c r="C24" s="24">
        <v>15</v>
      </c>
      <c r="D24" s="25">
        <v>2</v>
      </c>
      <c r="E24" s="33">
        <f t="shared" si="0"/>
        <v>117</v>
      </c>
      <c r="F24" s="34" t="str">
        <f t="shared" si="3"/>
        <v> - </v>
      </c>
      <c r="G24" s="56">
        <f t="shared" si="4"/>
        <v>120.4</v>
      </c>
      <c r="H24" s="62" t="str">
        <f t="shared" si="1"/>
        <v>Relax, nooit buiten adem</v>
      </c>
      <c r="I24" s="62">
        <f t="shared" si="2"/>
        <v>117</v>
      </c>
      <c r="J24" s="62">
        <f t="shared" si="2"/>
        <v>117</v>
      </c>
      <c r="K24" s="63">
        <f t="shared" si="2"/>
        <v>117</v>
      </c>
    </row>
    <row r="25" spans="1:11" ht="12.75" customHeight="1">
      <c r="A25" s="75" t="s">
        <v>40</v>
      </c>
      <c r="B25" s="79" t="s">
        <v>83</v>
      </c>
      <c r="C25" s="20">
        <v>210</v>
      </c>
      <c r="D25" s="21">
        <v>2</v>
      </c>
      <c r="E25" s="33">
        <f t="shared" si="0"/>
        <v>117</v>
      </c>
      <c r="F25" s="34" t="str">
        <f t="shared" si="3"/>
        <v> - </v>
      </c>
      <c r="G25" s="56">
        <f t="shared" si="4"/>
        <v>120.4</v>
      </c>
      <c r="H25" s="68" t="str">
        <f t="shared" si="1"/>
        <v>Relax, nooit buiten adem</v>
      </c>
      <c r="I25" s="68">
        <f t="shared" si="2"/>
        <v>117</v>
      </c>
      <c r="J25" s="68">
        <f t="shared" si="2"/>
        <v>117</v>
      </c>
      <c r="K25" s="69">
        <f t="shared" si="2"/>
        <v>117</v>
      </c>
    </row>
    <row r="26" spans="1:11" ht="12.75" customHeight="1">
      <c r="A26" s="76"/>
      <c r="B26" s="81"/>
      <c r="C26" s="35"/>
      <c r="D26" s="36"/>
      <c r="E26" s="33" t="str">
        <f t="shared" si="0"/>
        <v> </v>
      </c>
      <c r="F26" s="34" t="str">
        <f t="shared" si="3"/>
        <v> </v>
      </c>
      <c r="G26" s="56" t="str">
        <f t="shared" si="4"/>
        <v> </v>
      </c>
      <c r="H26" s="60" t="str">
        <f>IF(ISBLANK(D26)," ",VLOOKUP(D26,Zone,7,FALSE))</f>
        <v> </v>
      </c>
      <c r="I26" s="60" t="e">
        <f t="shared" si="2"/>
        <v>#N/A</v>
      </c>
      <c r="J26" s="60" t="e">
        <f t="shared" si="2"/>
        <v>#N/A</v>
      </c>
      <c r="K26" s="61" t="e">
        <f t="shared" si="2"/>
        <v>#N/A</v>
      </c>
    </row>
    <row r="27" spans="1:11" ht="12.75" customHeight="1">
      <c r="A27" s="76"/>
      <c r="B27" s="82"/>
      <c r="C27" s="22"/>
      <c r="D27" s="23"/>
      <c r="E27" s="33" t="str">
        <f t="shared" si="0"/>
        <v> </v>
      </c>
      <c r="F27" s="34" t="str">
        <f t="shared" si="3"/>
        <v> </v>
      </c>
      <c r="G27" s="56" t="str">
        <f t="shared" si="4"/>
        <v> </v>
      </c>
      <c r="H27" s="60" t="str">
        <f t="shared" si="1"/>
        <v> </v>
      </c>
      <c r="I27" s="60" t="e">
        <f t="shared" si="2"/>
        <v>#N/A</v>
      </c>
      <c r="J27" s="60" t="e">
        <f t="shared" si="2"/>
        <v>#N/A</v>
      </c>
      <c r="K27" s="61" t="e">
        <f t="shared" si="2"/>
        <v>#N/A</v>
      </c>
    </row>
    <row r="28" spans="1:11" ht="12.75" customHeight="1">
      <c r="A28" s="77"/>
      <c r="B28" s="83"/>
      <c r="C28" s="24"/>
      <c r="D28" s="25"/>
      <c r="E28" s="33" t="str">
        <f t="shared" si="0"/>
        <v> </v>
      </c>
      <c r="F28" s="34" t="str">
        <f t="shared" si="3"/>
        <v> </v>
      </c>
      <c r="G28" s="56" t="str">
        <f t="shared" si="4"/>
        <v> </v>
      </c>
      <c r="H28" s="62" t="str">
        <f t="shared" si="1"/>
        <v> </v>
      </c>
      <c r="I28" s="62" t="e">
        <f t="shared" si="2"/>
        <v>#N/A</v>
      </c>
      <c r="J28" s="62" t="e">
        <f t="shared" si="2"/>
        <v>#N/A</v>
      </c>
      <c r="K28" s="63" t="e">
        <f t="shared" si="2"/>
        <v>#N/A</v>
      </c>
    </row>
    <row r="29" spans="1:11" ht="12.75" customHeight="1">
      <c r="A29" s="76" t="s">
        <v>5</v>
      </c>
      <c r="B29" s="80" t="s">
        <v>86</v>
      </c>
      <c r="C29" s="35"/>
      <c r="D29" s="36"/>
      <c r="E29" s="33" t="str">
        <f t="shared" si="0"/>
        <v> </v>
      </c>
      <c r="F29" s="34" t="str">
        <f t="shared" si="3"/>
        <v> </v>
      </c>
      <c r="G29" s="56" t="str">
        <f t="shared" si="4"/>
        <v> </v>
      </c>
      <c r="H29" s="73" t="str">
        <f t="shared" si="1"/>
        <v> </v>
      </c>
      <c r="I29" s="73" t="e">
        <f t="shared" si="2"/>
        <v>#N/A</v>
      </c>
      <c r="J29" s="73" t="e">
        <f t="shared" si="2"/>
        <v>#N/A</v>
      </c>
      <c r="K29" s="74" t="e">
        <f t="shared" si="2"/>
        <v>#N/A</v>
      </c>
    </row>
    <row r="30" spans="1:11" ht="12.75" customHeight="1">
      <c r="A30" s="76"/>
      <c r="B30" s="81" t="s">
        <v>52</v>
      </c>
      <c r="C30" s="35">
        <v>30</v>
      </c>
      <c r="D30" s="36">
        <v>2</v>
      </c>
      <c r="E30" s="33">
        <f t="shared" si="0"/>
        <v>117</v>
      </c>
      <c r="F30" s="34" t="str">
        <f t="shared" si="3"/>
        <v> - </v>
      </c>
      <c r="G30" s="56">
        <f t="shared" si="4"/>
        <v>120.4</v>
      </c>
      <c r="H30" s="60" t="str">
        <f>IF(ISBLANK(D30)," ",VLOOKUP(D30,Zone,7,FALSE))</f>
        <v>Relax, nooit buiten adem</v>
      </c>
      <c r="I30" s="60">
        <f t="shared" si="2"/>
        <v>117</v>
      </c>
      <c r="J30" s="60">
        <f t="shared" si="2"/>
        <v>117</v>
      </c>
      <c r="K30" s="61">
        <f t="shared" si="2"/>
        <v>117</v>
      </c>
    </row>
    <row r="31" spans="1:11" ht="12.75" customHeight="1">
      <c r="A31" s="76"/>
      <c r="B31" s="84" t="s">
        <v>66</v>
      </c>
      <c r="C31" s="22">
        <v>50</v>
      </c>
      <c r="D31" s="23">
        <v>5</v>
      </c>
      <c r="E31" s="33">
        <f t="shared" si="0"/>
        <v>136.8</v>
      </c>
      <c r="F31" s="34" t="str">
        <f t="shared" si="3"/>
        <v> - </v>
      </c>
      <c r="G31" s="56">
        <f t="shared" si="4"/>
        <v>139.10000000000002</v>
      </c>
      <c r="H31" s="60" t="str">
        <f t="shared" si="1"/>
        <v>Oncomfortabel gevoel, harde training</v>
      </c>
      <c r="I31" s="60">
        <f t="shared" si="2"/>
        <v>136.8</v>
      </c>
      <c r="J31" s="60">
        <f t="shared" si="2"/>
        <v>136.8</v>
      </c>
      <c r="K31" s="61">
        <f t="shared" si="2"/>
        <v>136.8</v>
      </c>
    </row>
    <row r="32" spans="1:11" ht="12.75" customHeight="1" thickBot="1">
      <c r="A32" s="78"/>
      <c r="B32" s="85" t="s">
        <v>52</v>
      </c>
      <c r="C32" s="30">
        <v>30</v>
      </c>
      <c r="D32" s="31">
        <v>2</v>
      </c>
      <c r="E32" s="38">
        <f t="shared" si="0"/>
        <v>117</v>
      </c>
      <c r="F32" s="39" t="str">
        <f t="shared" si="3"/>
        <v> - </v>
      </c>
      <c r="G32" s="57">
        <f t="shared" si="4"/>
        <v>120.4</v>
      </c>
      <c r="H32" s="70" t="str">
        <f t="shared" si="1"/>
        <v>Relax, nooit buiten adem</v>
      </c>
      <c r="I32" s="70">
        <f t="shared" si="2"/>
        <v>117</v>
      </c>
      <c r="J32" s="70">
        <f t="shared" si="2"/>
        <v>117</v>
      </c>
      <c r="K32" s="71">
        <f t="shared" si="2"/>
        <v>117</v>
      </c>
    </row>
    <row r="33" spans="2:3" ht="12.75">
      <c r="B33" s="18" t="s">
        <v>9</v>
      </c>
      <c r="C33" s="32">
        <f>SUM(C5:C32)</f>
        <v>471</v>
      </c>
    </row>
    <row r="35" spans="1:11" ht="12" customHeight="1">
      <c r="A35" s="42" t="s">
        <v>41</v>
      </c>
      <c r="B35" s="64" t="s">
        <v>56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" customHeight="1">
      <c r="A36" s="41" t="s">
        <v>34</v>
      </c>
      <c r="B36" s="59" t="s">
        <v>33</v>
      </c>
      <c r="C36" s="59"/>
      <c r="D36" s="59"/>
      <c r="E36" s="59"/>
      <c r="F36" s="59"/>
      <c r="G36" s="59"/>
      <c r="H36" s="59"/>
      <c r="I36" s="59"/>
      <c r="J36" s="59"/>
      <c r="K36" s="59"/>
    </row>
    <row r="37" spans="1:11" ht="12" customHeight="1">
      <c r="A37" s="41" t="s">
        <v>82</v>
      </c>
      <c r="B37" s="59" t="s">
        <v>84</v>
      </c>
      <c r="C37" s="59"/>
      <c r="D37" s="59"/>
      <c r="E37" s="59"/>
      <c r="F37" s="59"/>
      <c r="G37" s="59"/>
      <c r="H37" s="59"/>
      <c r="I37" s="59"/>
      <c r="J37" s="59"/>
      <c r="K37" s="59"/>
    </row>
    <row r="38" spans="1:11" ht="12" customHeight="1">
      <c r="A38" s="41" t="s">
        <v>35</v>
      </c>
      <c r="B38" s="59" t="s">
        <v>37</v>
      </c>
      <c r="C38" s="59"/>
      <c r="D38" s="59"/>
      <c r="E38" s="59"/>
      <c r="F38" s="59"/>
      <c r="G38" s="59"/>
      <c r="H38" s="59"/>
      <c r="I38" s="59"/>
      <c r="J38" s="59"/>
      <c r="K38" s="59"/>
    </row>
    <row r="39" spans="1:11" ht="12" customHeight="1">
      <c r="A39" s="41" t="s">
        <v>49</v>
      </c>
      <c r="B39" s="59" t="s">
        <v>50</v>
      </c>
      <c r="C39" s="59"/>
      <c r="D39" s="59"/>
      <c r="E39" s="59"/>
      <c r="F39" s="59"/>
      <c r="G39" s="59"/>
      <c r="H39" s="59"/>
      <c r="I39" s="59"/>
      <c r="J39" s="59"/>
      <c r="K39" s="59"/>
    </row>
    <row r="40" spans="1:11" ht="12" customHeight="1">
      <c r="A40" s="41" t="s">
        <v>36</v>
      </c>
      <c r="B40" s="59" t="s">
        <v>51</v>
      </c>
      <c r="C40" s="59"/>
      <c r="D40" s="59"/>
      <c r="E40" s="59"/>
      <c r="F40" s="59"/>
      <c r="G40" s="59"/>
      <c r="H40" s="59"/>
      <c r="I40" s="59"/>
      <c r="J40" s="59"/>
      <c r="K40" s="59"/>
    </row>
  </sheetData>
  <sheetProtection/>
  <mergeCells count="43">
    <mergeCell ref="A17:A20"/>
    <mergeCell ref="A21:A24"/>
    <mergeCell ref="A9:A12"/>
    <mergeCell ref="A13:A16"/>
    <mergeCell ref="A5:A8"/>
    <mergeCell ref="H8:K8"/>
    <mergeCell ref="H10:K10"/>
    <mergeCell ref="H11:K11"/>
    <mergeCell ref="H12:K12"/>
    <mergeCell ref="H13:K13"/>
    <mergeCell ref="B35:K35"/>
    <mergeCell ref="B36:K36"/>
    <mergeCell ref="A25:A28"/>
    <mergeCell ref="A29:A32"/>
    <mergeCell ref="E4:G4"/>
    <mergeCell ref="H4:K4"/>
    <mergeCell ref="H5:K5"/>
    <mergeCell ref="H6:K6"/>
    <mergeCell ref="H7:K7"/>
    <mergeCell ref="H9:K9"/>
    <mergeCell ref="H14:K14"/>
    <mergeCell ref="H15:K15"/>
    <mergeCell ref="H16:K16"/>
    <mergeCell ref="H17:K17"/>
    <mergeCell ref="H18:K18"/>
    <mergeCell ref="H19:K19"/>
    <mergeCell ref="H31:K31"/>
    <mergeCell ref="H20:K20"/>
    <mergeCell ref="H21:K21"/>
    <mergeCell ref="H22:K22"/>
    <mergeCell ref="H23:K23"/>
    <mergeCell ref="H24:K24"/>
    <mergeCell ref="H25:K25"/>
    <mergeCell ref="H32:K32"/>
    <mergeCell ref="B40:K40"/>
    <mergeCell ref="B37:K37"/>
    <mergeCell ref="B38:K38"/>
    <mergeCell ref="B39:K39"/>
    <mergeCell ref="H26:K26"/>
    <mergeCell ref="H27:K27"/>
    <mergeCell ref="H28:K28"/>
    <mergeCell ref="H29:K29"/>
    <mergeCell ref="H30:K3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selection activeCell="E30" sqref="E30:G30"/>
    </sheetView>
  </sheetViews>
  <sheetFormatPr defaultColWidth="9.140625" defaultRowHeight="12.75"/>
  <cols>
    <col min="1" max="1" width="20.7109375" style="2" customWidth="1"/>
    <col min="2" max="2" width="45.57421875" style="2" customWidth="1"/>
    <col min="3" max="3" width="4.8515625" style="4" customWidth="1"/>
    <col min="4" max="4" width="2.7109375" style="2" customWidth="1"/>
    <col min="5" max="5" width="4.28125" style="2" customWidth="1"/>
    <col min="6" max="6" width="3.140625" style="2" customWidth="1"/>
    <col min="7" max="7" width="6.57421875" style="55" customWidth="1"/>
    <col min="8" max="9" width="10.140625" style="2" customWidth="1"/>
    <col min="10" max="10" width="10.7109375" style="2" customWidth="1"/>
    <col min="11" max="11" width="21.28125" style="2" customWidth="1"/>
    <col min="12" max="16384" width="9.140625" style="2" customWidth="1"/>
  </cols>
  <sheetData>
    <row r="1" ht="12.75" customHeight="1"/>
    <row r="2" spans="1:5" ht="15" customHeight="1">
      <c r="A2" s="40" t="s">
        <v>78</v>
      </c>
      <c r="B2" s="37" t="s">
        <v>79</v>
      </c>
      <c r="C2" s="15"/>
      <c r="D2" s="16"/>
      <c r="E2" s="17"/>
    </row>
    <row r="3" ht="16.5" customHeight="1" thickBot="1">
      <c r="E3" s="17"/>
    </row>
    <row r="4" spans="1:11" s="17" customFormat="1" ht="12.75">
      <c r="A4" s="26" t="s">
        <v>6</v>
      </c>
      <c r="B4" s="27" t="s">
        <v>7</v>
      </c>
      <c r="C4" s="28" t="s">
        <v>39</v>
      </c>
      <c r="D4" s="29" t="s">
        <v>32</v>
      </c>
      <c r="E4" s="72" t="s">
        <v>38</v>
      </c>
      <c r="F4" s="72"/>
      <c r="G4" s="72"/>
      <c r="H4" s="65" t="s">
        <v>8</v>
      </c>
      <c r="I4" s="66"/>
      <c r="J4" s="66"/>
      <c r="K4" s="67"/>
    </row>
    <row r="5" spans="1:11" ht="12.75" customHeight="1">
      <c r="A5" s="75" t="s">
        <v>0</v>
      </c>
      <c r="B5" s="79"/>
      <c r="C5" s="20"/>
      <c r="D5" s="21"/>
      <c r="E5" s="33" t="str">
        <f aca="true" t="shared" si="0" ref="E5:E32">IF(ISBLANK(D5)," ",VLOOKUP(D5,Zone,4,FALSE))</f>
        <v> </v>
      </c>
      <c r="F5" s="34" t="str">
        <f>IF(ISBLANK(D5)," "," - ")</f>
        <v> </v>
      </c>
      <c r="G5" s="56" t="str">
        <f>IF(ISBLANK(D5)," ",VLOOKUP(D5,Zone,6,FALSE))</f>
        <v> </v>
      </c>
      <c r="H5" s="68" t="str">
        <f aca="true" t="shared" si="1" ref="H5:H32">IF(ISBLANK(D5)," ",VLOOKUP(D5,Zone,7,FALSE))</f>
        <v> </v>
      </c>
      <c r="I5" s="68" t="e">
        <f aca="true" t="shared" si="2" ref="I5:K32">VLOOKUP($D5,Zone,4,FALSE)</f>
        <v>#N/A</v>
      </c>
      <c r="J5" s="68" t="e">
        <f t="shared" si="2"/>
        <v>#N/A</v>
      </c>
      <c r="K5" s="69" t="e">
        <f t="shared" si="2"/>
        <v>#N/A</v>
      </c>
    </row>
    <row r="6" spans="1:11" ht="12.75" customHeight="1">
      <c r="A6" s="76"/>
      <c r="B6" s="81"/>
      <c r="C6" s="35"/>
      <c r="D6" s="36"/>
      <c r="E6" s="33" t="str">
        <f t="shared" si="0"/>
        <v> </v>
      </c>
      <c r="F6" s="34" t="str">
        <f aca="true" t="shared" si="3" ref="F6:F32">IF(ISBLANK(D6)," "," - ")</f>
        <v> </v>
      </c>
      <c r="G6" s="56" t="str">
        <f aca="true" t="shared" si="4" ref="G6:G32">IF(ISBLANK(D6)," ",VLOOKUP(D6,Zone,6,FALSE))</f>
        <v> </v>
      </c>
      <c r="H6" s="68" t="str">
        <f>IF(ISBLANK(D6)," ",VLOOKUP(D6,Zone,7,FALSE))</f>
        <v> </v>
      </c>
      <c r="I6" s="68" t="e">
        <f t="shared" si="2"/>
        <v>#N/A</v>
      </c>
      <c r="J6" s="68" t="e">
        <f t="shared" si="2"/>
        <v>#N/A</v>
      </c>
      <c r="K6" s="69" t="e">
        <f t="shared" si="2"/>
        <v>#N/A</v>
      </c>
    </row>
    <row r="7" spans="1:11" ht="12.75" customHeight="1">
      <c r="A7" s="76"/>
      <c r="B7" s="82"/>
      <c r="C7" s="22"/>
      <c r="D7" s="23"/>
      <c r="E7" s="33" t="str">
        <f t="shared" si="0"/>
        <v> </v>
      </c>
      <c r="F7" s="34" t="str">
        <f t="shared" si="3"/>
        <v> </v>
      </c>
      <c r="G7" s="56" t="str">
        <f t="shared" si="4"/>
        <v> </v>
      </c>
      <c r="H7" s="68" t="str">
        <f>IF(ISBLANK(D7)," ",VLOOKUP(D7,Zone,7,FALSE))</f>
        <v> </v>
      </c>
      <c r="I7" s="68" t="e">
        <f t="shared" si="2"/>
        <v>#N/A</v>
      </c>
      <c r="J7" s="68" t="e">
        <f t="shared" si="2"/>
        <v>#N/A</v>
      </c>
      <c r="K7" s="69" t="e">
        <f t="shared" si="2"/>
        <v>#N/A</v>
      </c>
    </row>
    <row r="8" spans="1:11" ht="12.75" customHeight="1">
      <c r="A8" s="77"/>
      <c r="B8" s="83"/>
      <c r="C8" s="24"/>
      <c r="D8" s="25"/>
      <c r="E8" s="33" t="str">
        <f t="shared" si="0"/>
        <v> </v>
      </c>
      <c r="F8" s="34" t="str">
        <f t="shared" si="3"/>
        <v> </v>
      </c>
      <c r="G8" s="56" t="str">
        <f t="shared" si="4"/>
        <v> </v>
      </c>
      <c r="H8" s="68" t="str">
        <f>IF(ISBLANK(D8)," ",VLOOKUP(D8,Zone,7,FALSE))</f>
        <v> </v>
      </c>
      <c r="I8" s="68" t="e">
        <f t="shared" si="2"/>
        <v>#N/A</v>
      </c>
      <c r="J8" s="68" t="e">
        <f t="shared" si="2"/>
        <v>#N/A</v>
      </c>
      <c r="K8" s="69" t="e">
        <f t="shared" si="2"/>
        <v>#N/A</v>
      </c>
    </row>
    <row r="9" spans="1:11" ht="12.75" customHeight="1">
      <c r="A9" s="75" t="s">
        <v>1</v>
      </c>
      <c r="B9" s="79" t="s">
        <v>80</v>
      </c>
      <c r="C9" s="20"/>
      <c r="D9" s="21"/>
      <c r="E9" s="33" t="str">
        <f t="shared" si="0"/>
        <v> </v>
      </c>
      <c r="F9" s="34" t="str">
        <f t="shared" si="3"/>
        <v> </v>
      </c>
      <c r="G9" s="56" t="str">
        <f t="shared" si="4"/>
        <v> </v>
      </c>
      <c r="H9" s="68" t="str">
        <f t="shared" si="1"/>
        <v> </v>
      </c>
      <c r="I9" s="68" t="e">
        <f t="shared" si="2"/>
        <v>#N/A</v>
      </c>
      <c r="J9" s="68" t="e">
        <f t="shared" si="2"/>
        <v>#N/A</v>
      </c>
      <c r="K9" s="69" t="e">
        <f t="shared" si="2"/>
        <v>#N/A</v>
      </c>
    </row>
    <row r="10" spans="1:11" ht="12.75" customHeight="1">
      <c r="A10" s="76"/>
      <c r="B10" s="81" t="s">
        <v>52</v>
      </c>
      <c r="C10" s="35">
        <v>15</v>
      </c>
      <c r="D10" s="36">
        <v>2</v>
      </c>
      <c r="E10" s="33">
        <f t="shared" si="0"/>
        <v>117</v>
      </c>
      <c r="F10" s="34" t="str">
        <f t="shared" si="3"/>
        <v> - </v>
      </c>
      <c r="G10" s="56">
        <f t="shared" si="4"/>
        <v>120.4</v>
      </c>
      <c r="H10" s="60" t="str">
        <f>IF(ISBLANK(D10)," ",VLOOKUP(D10,Zone,7,FALSE))</f>
        <v>Relax, nooit buiten adem</v>
      </c>
      <c r="I10" s="60">
        <f t="shared" si="2"/>
        <v>117</v>
      </c>
      <c r="J10" s="60">
        <f t="shared" si="2"/>
        <v>117</v>
      </c>
      <c r="K10" s="61">
        <f t="shared" si="2"/>
        <v>117</v>
      </c>
    </row>
    <row r="11" spans="1:11" ht="12.75" customHeight="1">
      <c r="A11" s="76"/>
      <c r="B11" s="84" t="s">
        <v>76</v>
      </c>
      <c r="C11" s="22">
        <v>28</v>
      </c>
      <c r="D11" s="23">
        <v>5</v>
      </c>
      <c r="E11" s="33">
        <f t="shared" si="0"/>
        <v>136.8</v>
      </c>
      <c r="F11" s="34" t="str">
        <f t="shared" si="3"/>
        <v> - </v>
      </c>
      <c r="G11" s="56">
        <f t="shared" si="4"/>
        <v>139.10000000000002</v>
      </c>
      <c r="H11" s="60" t="str">
        <f t="shared" si="1"/>
        <v>Oncomfortabel gevoel, harde training</v>
      </c>
      <c r="I11" s="60">
        <f t="shared" si="2"/>
        <v>136.8</v>
      </c>
      <c r="J11" s="60">
        <f t="shared" si="2"/>
        <v>136.8</v>
      </c>
      <c r="K11" s="61">
        <f t="shared" si="2"/>
        <v>136.8</v>
      </c>
    </row>
    <row r="12" spans="1:11" ht="12.75" customHeight="1">
      <c r="A12" s="77"/>
      <c r="B12" s="83" t="s">
        <v>52</v>
      </c>
      <c r="C12" s="24">
        <v>15</v>
      </c>
      <c r="D12" s="25">
        <v>2</v>
      </c>
      <c r="E12" s="33">
        <f t="shared" si="0"/>
        <v>117</v>
      </c>
      <c r="F12" s="34" t="str">
        <f t="shared" si="3"/>
        <v> - </v>
      </c>
      <c r="G12" s="56">
        <f t="shared" si="4"/>
        <v>120.4</v>
      </c>
      <c r="H12" s="62" t="str">
        <f t="shared" si="1"/>
        <v>Relax, nooit buiten adem</v>
      </c>
      <c r="I12" s="62">
        <f t="shared" si="2"/>
        <v>117</v>
      </c>
      <c r="J12" s="62">
        <f t="shared" si="2"/>
        <v>117</v>
      </c>
      <c r="K12" s="63">
        <f t="shared" si="2"/>
        <v>117</v>
      </c>
    </row>
    <row r="13" spans="1:11" ht="12.75" customHeight="1">
      <c r="A13" s="75" t="s">
        <v>2</v>
      </c>
      <c r="B13" s="79"/>
      <c r="C13" s="20"/>
      <c r="D13" s="21"/>
      <c r="E13" s="33" t="str">
        <f t="shared" si="0"/>
        <v> </v>
      </c>
      <c r="F13" s="34" t="str">
        <f t="shared" si="3"/>
        <v> </v>
      </c>
      <c r="G13" s="56" t="str">
        <f t="shared" si="4"/>
        <v> </v>
      </c>
      <c r="H13" s="68" t="str">
        <f t="shared" si="1"/>
        <v> </v>
      </c>
      <c r="I13" s="68" t="e">
        <f t="shared" si="2"/>
        <v>#N/A</v>
      </c>
      <c r="J13" s="68" t="e">
        <f t="shared" si="2"/>
        <v>#N/A</v>
      </c>
      <c r="K13" s="69" t="e">
        <f t="shared" si="2"/>
        <v>#N/A</v>
      </c>
    </row>
    <row r="14" spans="1:11" ht="12.75" customHeight="1">
      <c r="A14" s="76"/>
      <c r="B14" s="81"/>
      <c r="C14" s="35"/>
      <c r="D14" s="36">
        <v>1</v>
      </c>
      <c r="E14" s="33"/>
      <c r="F14" s="34"/>
      <c r="G14" s="56"/>
      <c r="H14" s="60" t="str">
        <f>IF(ISBLANK(D14)," ",VLOOKUP(D14,Zone,7,FALSE))</f>
        <v>Losrijden, zeer relax</v>
      </c>
      <c r="I14" s="60">
        <f t="shared" si="2"/>
        <v>0</v>
      </c>
      <c r="J14" s="60">
        <f t="shared" si="2"/>
        <v>0</v>
      </c>
      <c r="K14" s="61">
        <f t="shared" si="2"/>
        <v>0</v>
      </c>
    </row>
    <row r="15" spans="1:11" ht="12.75" customHeight="1">
      <c r="A15" s="76"/>
      <c r="B15" s="82"/>
      <c r="C15" s="22"/>
      <c r="D15" s="23"/>
      <c r="E15" s="33" t="str">
        <f t="shared" si="0"/>
        <v> </v>
      </c>
      <c r="F15" s="34" t="str">
        <f t="shared" si="3"/>
        <v> </v>
      </c>
      <c r="G15" s="56" t="str">
        <f t="shared" si="4"/>
        <v> </v>
      </c>
      <c r="H15" s="60" t="str">
        <f t="shared" si="1"/>
        <v> </v>
      </c>
      <c r="I15" s="60" t="e">
        <f t="shared" si="2"/>
        <v>#N/A</v>
      </c>
      <c r="J15" s="60" t="e">
        <f t="shared" si="2"/>
        <v>#N/A</v>
      </c>
      <c r="K15" s="61" t="e">
        <f t="shared" si="2"/>
        <v>#N/A</v>
      </c>
    </row>
    <row r="16" spans="1:11" ht="12.75" customHeight="1">
      <c r="A16" s="77"/>
      <c r="B16" s="83"/>
      <c r="C16" s="24"/>
      <c r="D16" s="25"/>
      <c r="E16" s="33" t="str">
        <f t="shared" si="0"/>
        <v> </v>
      </c>
      <c r="F16" s="34" t="str">
        <f t="shared" si="3"/>
        <v> </v>
      </c>
      <c r="G16" s="56" t="str">
        <f t="shared" si="4"/>
        <v> </v>
      </c>
      <c r="H16" s="62" t="str">
        <f t="shared" si="1"/>
        <v> </v>
      </c>
      <c r="I16" s="62" t="e">
        <f t="shared" si="2"/>
        <v>#N/A</v>
      </c>
      <c r="J16" s="62" t="e">
        <f t="shared" si="2"/>
        <v>#N/A</v>
      </c>
      <c r="K16" s="63" t="e">
        <f t="shared" si="2"/>
        <v>#N/A</v>
      </c>
    </row>
    <row r="17" spans="1:11" ht="12.75" customHeight="1">
      <c r="A17" s="76" t="s">
        <v>3</v>
      </c>
      <c r="B17" s="79"/>
      <c r="C17" s="20"/>
      <c r="D17" s="21"/>
      <c r="E17" s="33" t="str">
        <f t="shared" si="0"/>
        <v> </v>
      </c>
      <c r="F17" s="34" t="str">
        <f t="shared" si="3"/>
        <v> </v>
      </c>
      <c r="G17" s="56" t="str">
        <f t="shared" si="4"/>
        <v> </v>
      </c>
      <c r="H17" s="68" t="str">
        <f t="shared" si="1"/>
        <v> </v>
      </c>
      <c r="I17" s="68" t="e">
        <f t="shared" si="2"/>
        <v>#N/A</v>
      </c>
      <c r="J17" s="68" t="e">
        <f t="shared" si="2"/>
        <v>#N/A</v>
      </c>
      <c r="K17" s="69" t="e">
        <f t="shared" si="2"/>
        <v>#N/A</v>
      </c>
    </row>
    <row r="18" spans="1:11" ht="12.75" customHeight="1">
      <c r="A18" s="76"/>
      <c r="B18" s="86"/>
      <c r="C18" s="35"/>
      <c r="D18" s="36"/>
      <c r="E18" s="33" t="str">
        <f t="shared" si="0"/>
        <v> </v>
      </c>
      <c r="F18" s="34" t="str">
        <f t="shared" si="3"/>
        <v> </v>
      </c>
      <c r="G18" s="56" t="str">
        <f t="shared" si="4"/>
        <v> </v>
      </c>
      <c r="H18" s="60" t="str">
        <f>IF(ISBLANK(D18)," ",VLOOKUP(D18,Zone,7,FALSE))</f>
        <v> </v>
      </c>
      <c r="I18" s="60" t="e">
        <f t="shared" si="2"/>
        <v>#N/A</v>
      </c>
      <c r="J18" s="60" t="e">
        <f t="shared" si="2"/>
        <v>#N/A</v>
      </c>
      <c r="K18" s="61" t="e">
        <f t="shared" si="2"/>
        <v>#N/A</v>
      </c>
    </row>
    <row r="19" spans="1:11" ht="12.75" customHeight="1">
      <c r="A19" s="76"/>
      <c r="B19" s="82"/>
      <c r="C19" s="22"/>
      <c r="D19" s="23"/>
      <c r="E19" s="33" t="str">
        <f t="shared" si="0"/>
        <v> </v>
      </c>
      <c r="F19" s="34" t="str">
        <f t="shared" si="3"/>
        <v> </v>
      </c>
      <c r="G19" s="56" t="str">
        <f t="shared" si="4"/>
        <v> </v>
      </c>
      <c r="H19" s="60" t="str">
        <f t="shared" si="1"/>
        <v> </v>
      </c>
      <c r="I19" s="60" t="e">
        <f t="shared" si="2"/>
        <v>#N/A</v>
      </c>
      <c r="J19" s="60" t="e">
        <f t="shared" si="2"/>
        <v>#N/A</v>
      </c>
      <c r="K19" s="61" t="e">
        <f t="shared" si="2"/>
        <v>#N/A</v>
      </c>
    </row>
    <row r="20" spans="1:11" ht="12.75" customHeight="1">
      <c r="A20" s="77"/>
      <c r="B20" s="83"/>
      <c r="C20" s="24"/>
      <c r="D20" s="25"/>
      <c r="E20" s="33" t="str">
        <f t="shared" si="0"/>
        <v> </v>
      </c>
      <c r="F20" s="34" t="str">
        <f t="shared" si="3"/>
        <v> </v>
      </c>
      <c r="G20" s="56" t="str">
        <f t="shared" si="4"/>
        <v> </v>
      </c>
      <c r="H20" s="62" t="str">
        <f t="shared" si="1"/>
        <v> </v>
      </c>
      <c r="I20" s="62" t="e">
        <f t="shared" si="2"/>
        <v>#N/A</v>
      </c>
      <c r="J20" s="62" t="e">
        <f t="shared" si="2"/>
        <v>#N/A</v>
      </c>
      <c r="K20" s="63" t="e">
        <f t="shared" si="2"/>
        <v>#N/A</v>
      </c>
    </row>
    <row r="21" spans="1:11" ht="12.75" customHeight="1">
      <c r="A21" s="75" t="s">
        <v>4</v>
      </c>
      <c r="B21" s="79" t="s">
        <v>80</v>
      </c>
      <c r="C21" s="20"/>
      <c r="D21" s="21"/>
      <c r="E21" s="33" t="str">
        <f t="shared" si="0"/>
        <v> </v>
      </c>
      <c r="F21" s="34" t="str">
        <f t="shared" si="3"/>
        <v> </v>
      </c>
      <c r="G21" s="56" t="str">
        <f t="shared" si="4"/>
        <v> </v>
      </c>
      <c r="H21" s="68" t="str">
        <f t="shared" si="1"/>
        <v> </v>
      </c>
      <c r="I21" s="68" t="e">
        <f t="shared" si="2"/>
        <v>#N/A</v>
      </c>
      <c r="J21" s="68" t="e">
        <f t="shared" si="2"/>
        <v>#N/A</v>
      </c>
      <c r="K21" s="69" t="e">
        <f t="shared" si="2"/>
        <v>#N/A</v>
      </c>
    </row>
    <row r="22" spans="1:11" ht="12.75" customHeight="1">
      <c r="A22" s="76"/>
      <c r="B22" s="81" t="s">
        <v>52</v>
      </c>
      <c r="C22" s="35">
        <v>15</v>
      </c>
      <c r="D22" s="36">
        <v>2</v>
      </c>
      <c r="E22" s="33">
        <f t="shared" si="0"/>
        <v>117</v>
      </c>
      <c r="F22" s="34" t="str">
        <f t="shared" si="3"/>
        <v> - </v>
      </c>
      <c r="G22" s="56">
        <f t="shared" si="4"/>
        <v>120.4</v>
      </c>
      <c r="H22" s="60" t="str">
        <f>IF(ISBLANK(D22)," ",VLOOKUP(D22,Zone,7,FALSE))</f>
        <v>Relax, nooit buiten adem</v>
      </c>
      <c r="I22" s="60">
        <f t="shared" si="2"/>
        <v>117</v>
      </c>
      <c r="J22" s="60">
        <f t="shared" si="2"/>
        <v>117</v>
      </c>
      <c r="K22" s="61">
        <f t="shared" si="2"/>
        <v>117</v>
      </c>
    </row>
    <row r="23" spans="1:11" ht="12.75" customHeight="1">
      <c r="A23" s="76"/>
      <c r="B23" s="84" t="s">
        <v>76</v>
      </c>
      <c r="C23" s="22">
        <v>28</v>
      </c>
      <c r="D23" s="23">
        <v>5</v>
      </c>
      <c r="E23" s="33">
        <f t="shared" si="0"/>
        <v>136.8</v>
      </c>
      <c r="F23" s="34" t="str">
        <f t="shared" si="3"/>
        <v> - </v>
      </c>
      <c r="G23" s="56">
        <f t="shared" si="4"/>
        <v>139.10000000000002</v>
      </c>
      <c r="H23" s="60" t="str">
        <f t="shared" si="1"/>
        <v>Oncomfortabel gevoel, harde training</v>
      </c>
      <c r="I23" s="60">
        <f t="shared" si="2"/>
        <v>136.8</v>
      </c>
      <c r="J23" s="60">
        <f t="shared" si="2"/>
        <v>136.8</v>
      </c>
      <c r="K23" s="61">
        <f t="shared" si="2"/>
        <v>136.8</v>
      </c>
    </row>
    <row r="24" spans="1:11" ht="12.75" customHeight="1">
      <c r="A24" s="77"/>
      <c r="B24" s="83" t="s">
        <v>52</v>
      </c>
      <c r="C24" s="24">
        <v>15</v>
      </c>
      <c r="D24" s="25">
        <v>2</v>
      </c>
      <c r="E24" s="33">
        <f t="shared" si="0"/>
        <v>117</v>
      </c>
      <c r="F24" s="34" t="str">
        <f t="shared" si="3"/>
        <v> - </v>
      </c>
      <c r="G24" s="56">
        <f t="shared" si="4"/>
        <v>120.4</v>
      </c>
      <c r="H24" s="62" t="str">
        <f t="shared" si="1"/>
        <v>Relax, nooit buiten adem</v>
      </c>
      <c r="I24" s="62">
        <f t="shared" si="2"/>
        <v>117</v>
      </c>
      <c r="J24" s="62">
        <f t="shared" si="2"/>
        <v>117</v>
      </c>
      <c r="K24" s="63">
        <f t="shared" si="2"/>
        <v>117</v>
      </c>
    </row>
    <row r="25" spans="1:11" ht="12.75" customHeight="1">
      <c r="A25" s="75" t="s">
        <v>40</v>
      </c>
      <c r="B25" s="19" t="s">
        <v>83</v>
      </c>
      <c r="C25" s="20">
        <v>180</v>
      </c>
      <c r="D25" s="21">
        <v>2</v>
      </c>
      <c r="E25" s="33">
        <f t="shared" si="0"/>
        <v>117</v>
      </c>
      <c r="F25" s="34" t="str">
        <f t="shared" si="3"/>
        <v> - </v>
      </c>
      <c r="G25" s="56">
        <f t="shared" si="4"/>
        <v>120.4</v>
      </c>
      <c r="H25" s="68" t="str">
        <f t="shared" si="1"/>
        <v>Relax, nooit buiten adem</v>
      </c>
      <c r="I25" s="68">
        <f t="shared" si="2"/>
        <v>117</v>
      </c>
      <c r="J25" s="68">
        <f t="shared" si="2"/>
        <v>117</v>
      </c>
      <c r="K25" s="69">
        <f t="shared" si="2"/>
        <v>117</v>
      </c>
    </row>
    <row r="26" spans="1:11" ht="12.75" customHeight="1">
      <c r="A26" s="76"/>
      <c r="B26" s="81"/>
      <c r="C26" s="35"/>
      <c r="D26" s="36"/>
      <c r="E26" s="33" t="str">
        <f t="shared" si="0"/>
        <v> </v>
      </c>
      <c r="F26" s="34" t="str">
        <f t="shared" si="3"/>
        <v> </v>
      </c>
      <c r="G26" s="56" t="str">
        <f t="shared" si="4"/>
        <v> </v>
      </c>
      <c r="H26" s="60" t="str">
        <f>IF(ISBLANK(D26)," ",VLOOKUP(D26,Zone,7,FALSE))</f>
        <v> </v>
      </c>
      <c r="I26" s="60" t="e">
        <f t="shared" si="2"/>
        <v>#N/A</v>
      </c>
      <c r="J26" s="60" t="e">
        <f t="shared" si="2"/>
        <v>#N/A</v>
      </c>
      <c r="K26" s="61" t="e">
        <f t="shared" si="2"/>
        <v>#N/A</v>
      </c>
    </row>
    <row r="27" spans="1:11" ht="12.75" customHeight="1">
      <c r="A27" s="76"/>
      <c r="B27" s="82"/>
      <c r="C27" s="22"/>
      <c r="D27" s="23"/>
      <c r="E27" s="33" t="str">
        <f t="shared" si="0"/>
        <v> </v>
      </c>
      <c r="F27" s="34" t="str">
        <f t="shared" si="3"/>
        <v> </v>
      </c>
      <c r="G27" s="56" t="str">
        <f t="shared" si="4"/>
        <v> </v>
      </c>
      <c r="H27" s="60" t="str">
        <f t="shared" si="1"/>
        <v> </v>
      </c>
      <c r="I27" s="60" t="e">
        <f t="shared" si="2"/>
        <v>#N/A</v>
      </c>
      <c r="J27" s="60" t="e">
        <f t="shared" si="2"/>
        <v>#N/A</v>
      </c>
      <c r="K27" s="61" t="e">
        <f t="shared" si="2"/>
        <v>#N/A</v>
      </c>
    </row>
    <row r="28" spans="1:11" ht="12.75" customHeight="1">
      <c r="A28" s="77"/>
      <c r="B28" s="83"/>
      <c r="C28" s="24"/>
      <c r="D28" s="25"/>
      <c r="E28" s="33" t="str">
        <f t="shared" si="0"/>
        <v> </v>
      </c>
      <c r="F28" s="34" t="str">
        <f t="shared" si="3"/>
        <v> </v>
      </c>
      <c r="G28" s="56" t="str">
        <f t="shared" si="4"/>
        <v> </v>
      </c>
      <c r="H28" s="62" t="str">
        <f t="shared" si="1"/>
        <v> </v>
      </c>
      <c r="I28" s="62" t="e">
        <f t="shared" si="2"/>
        <v>#N/A</v>
      </c>
      <c r="J28" s="62" t="e">
        <f t="shared" si="2"/>
        <v>#N/A</v>
      </c>
      <c r="K28" s="63" t="e">
        <f t="shared" si="2"/>
        <v>#N/A</v>
      </c>
    </row>
    <row r="29" spans="1:11" ht="12.75" customHeight="1">
      <c r="A29" s="76" t="s">
        <v>5</v>
      </c>
      <c r="B29" s="80" t="s">
        <v>15</v>
      </c>
      <c r="C29" s="35"/>
      <c r="D29" s="36"/>
      <c r="E29" s="33" t="str">
        <f t="shared" si="0"/>
        <v> </v>
      </c>
      <c r="F29" s="34" t="str">
        <f t="shared" si="3"/>
        <v> </v>
      </c>
      <c r="G29" s="56" t="str">
        <f t="shared" si="4"/>
        <v> </v>
      </c>
      <c r="H29" s="73" t="str">
        <f t="shared" si="1"/>
        <v> </v>
      </c>
      <c r="I29" s="73" t="e">
        <f t="shared" si="2"/>
        <v>#N/A</v>
      </c>
      <c r="J29" s="73" t="e">
        <f t="shared" si="2"/>
        <v>#N/A</v>
      </c>
      <c r="K29" s="74" t="e">
        <f t="shared" si="2"/>
        <v>#N/A</v>
      </c>
    </row>
    <row r="30" spans="1:11" ht="12.75" customHeight="1">
      <c r="A30" s="76"/>
      <c r="B30" s="81" t="s">
        <v>55</v>
      </c>
      <c r="C30" s="35">
        <v>30</v>
      </c>
      <c r="D30" s="36">
        <v>1</v>
      </c>
      <c r="E30" s="33"/>
      <c r="F30" s="34"/>
      <c r="G30" s="56"/>
      <c r="H30" s="60" t="str">
        <f>IF(ISBLANK(D30)," ",VLOOKUP(D30,Zone,7,FALSE))</f>
        <v>Losrijden, zeer relax</v>
      </c>
      <c r="I30" s="60">
        <f t="shared" si="2"/>
        <v>0</v>
      </c>
      <c r="J30" s="60">
        <f t="shared" si="2"/>
        <v>0</v>
      </c>
      <c r="K30" s="61">
        <f t="shared" si="2"/>
        <v>0</v>
      </c>
    </row>
    <row r="31" spans="1:11" ht="12.75" customHeight="1">
      <c r="A31" s="76"/>
      <c r="B31" s="84"/>
      <c r="C31" s="22"/>
      <c r="D31" s="23"/>
      <c r="E31" s="33" t="str">
        <f t="shared" si="0"/>
        <v> </v>
      </c>
      <c r="F31" s="34" t="str">
        <f t="shared" si="3"/>
        <v> </v>
      </c>
      <c r="G31" s="56" t="str">
        <f t="shared" si="4"/>
        <v> </v>
      </c>
      <c r="H31" s="60" t="str">
        <f t="shared" si="1"/>
        <v> </v>
      </c>
      <c r="I31" s="60" t="e">
        <f t="shared" si="2"/>
        <v>#N/A</v>
      </c>
      <c r="J31" s="60" t="e">
        <f t="shared" si="2"/>
        <v>#N/A</v>
      </c>
      <c r="K31" s="61" t="e">
        <f t="shared" si="2"/>
        <v>#N/A</v>
      </c>
    </row>
    <row r="32" spans="1:11" ht="12.75" customHeight="1" thickBot="1">
      <c r="A32" s="78"/>
      <c r="B32" s="85"/>
      <c r="C32" s="30"/>
      <c r="D32" s="31"/>
      <c r="E32" s="38" t="str">
        <f t="shared" si="0"/>
        <v> </v>
      </c>
      <c r="F32" s="39" t="str">
        <f t="shared" si="3"/>
        <v> </v>
      </c>
      <c r="G32" s="57" t="str">
        <f t="shared" si="4"/>
        <v> </v>
      </c>
      <c r="H32" s="70" t="str">
        <f t="shared" si="1"/>
        <v> </v>
      </c>
      <c r="I32" s="70" t="e">
        <f t="shared" si="2"/>
        <v>#N/A</v>
      </c>
      <c r="J32" s="70" t="e">
        <f t="shared" si="2"/>
        <v>#N/A</v>
      </c>
      <c r="K32" s="71" t="e">
        <f t="shared" si="2"/>
        <v>#N/A</v>
      </c>
    </row>
    <row r="33" spans="2:3" ht="12.75">
      <c r="B33" s="18" t="s">
        <v>9</v>
      </c>
      <c r="C33" s="32">
        <f>SUM(C5:C32)</f>
        <v>326</v>
      </c>
    </row>
    <row r="35" spans="1:11" ht="12" customHeight="1">
      <c r="A35" s="42" t="s">
        <v>41</v>
      </c>
      <c r="B35" s="64" t="s">
        <v>56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" customHeight="1">
      <c r="A36" s="41" t="s">
        <v>34</v>
      </c>
      <c r="B36" s="59" t="s">
        <v>33</v>
      </c>
      <c r="C36" s="59"/>
      <c r="D36" s="59"/>
      <c r="E36" s="59"/>
      <c r="F36" s="59"/>
      <c r="G36" s="59"/>
      <c r="H36" s="59"/>
      <c r="I36" s="59"/>
      <c r="J36" s="59"/>
      <c r="K36" s="59"/>
    </row>
    <row r="37" spans="1:11" ht="12" customHeight="1">
      <c r="A37" s="41" t="s">
        <v>82</v>
      </c>
      <c r="B37" s="59" t="s">
        <v>84</v>
      </c>
      <c r="C37" s="59"/>
      <c r="D37" s="59"/>
      <c r="E37" s="59"/>
      <c r="F37" s="59"/>
      <c r="G37" s="59"/>
      <c r="H37" s="59"/>
      <c r="I37" s="59"/>
      <c r="J37" s="59"/>
      <c r="K37" s="59"/>
    </row>
    <row r="38" spans="1:11" ht="12" customHeight="1">
      <c r="A38" s="41" t="s">
        <v>35</v>
      </c>
      <c r="B38" s="59" t="s">
        <v>37</v>
      </c>
      <c r="C38" s="59"/>
      <c r="D38" s="59"/>
      <c r="E38" s="59"/>
      <c r="F38" s="59"/>
      <c r="G38" s="59"/>
      <c r="H38" s="59"/>
      <c r="I38" s="59"/>
      <c r="J38" s="59"/>
      <c r="K38" s="59"/>
    </row>
    <row r="39" spans="1:11" ht="12" customHeight="1">
      <c r="A39" s="41" t="s">
        <v>49</v>
      </c>
      <c r="B39" s="59" t="s">
        <v>50</v>
      </c>
      <c r="C39" s="59"/>
      <c r="D39" s="59"/>
      <c r="E39" s="59"/>
      <c r="F39" s="59"/>
      <c r="G39" s="59"/>
      <c r="H39" s="59"/>
      <c r="I39" s="59"/>
      <c r="J39" s="59"/>
      <c r="K39" s="59"/>
    </row>
    <row r="40" spans="1:11" ht="12" customHeight="1">
      <c r="A40" s="41" t="s">
        <v>36</v>
      </c>
      <c r="B40" s="59" t="s">
        <v>51</v>
      </c>
      <c r="C40" s="59"/>
      <c r="D40" s="59"/>
      <c r="E40" s="59"/>
      <c r="F40" s="59"/>
      <c r="G40" s="59"/>
      <c r="H40" s="59"/>
      <c r="I40" s="59"/>
      <c r="J40" s="59"/>
      <c r="K40" s="59"/>
    </row>
  </sheetData>
  <sheetProtection/>
  <mergeCells count="43">
    <mergeCell ref="A17:A20"/>
    <mergeCell ref="A21:A24"/>
    <mergeCell ref="A9:A12"/>
    <mergeCell ref="A13:A16"/>
    <mergeCell ref="A5:A8"/>
    <mergeCell ref="H8:K8"/>
    <mergeCell ref="H10:K10"/>
    <mergeCell ref="H11:K11"/>
    <mergeCell ref="H12:K12"/>
    <mergeCell ref="H13:K13"/>
    <mergeCell ref="B35:K35"/>
    <mergeCell ref="B36:K36"/>
    <mergeCell ref="A25:A28"/>
    <mergeCell ref="A29:A32"/>
    <mergeCell ref="E4:G4"/>
    <mergeCell ref="H4:K4"/>
    <mergeCell ref="H5:K5"/>
    <mergeCell ref="H6:K6"/>
    <mergeCell ref="H7:K7"/>
    <mergeCell ref="H9:K9"/>
    <mergeCell ref="H14:K14"/>
    <mergeCell ref="H15:K15"/>
    <mergeCell ref="H16:K16"/>
    <mergeCell ref="H17:K17"/>
    <mergeCell ref="H18:K18"/>
    <mergeCell ref="H19:K19"/>
    <mergeCell ref="H31:K31"/>
    <mergeCell ref="H20:K20"/>
    <mergeCell ref="H21:K21"/>
    <mergeCell ref="H22:K22"/>
    <mergeCell ref="H23:K23"/>
    <mergeCell ref="H24:K24"/>
    <mergeCell ref="H25:K25"/>
    <mergeCell ref="H32:K32"/>
    <mergeCell ref="B40:K40"/>
    <mergeCell ref="B37:K37"/>
    <mergeCell ref="B38:K38"/>
    <mergeCell ref="B39:K39"/>
    <mergeCell ref="H26:K26"/>
    <mergeCell ref="H27:K27"/>
    <mergeCell ref="H28:K28"/>
    <mergeCell ref="H29:K29"/>
    <mergeCell ref="H30:K3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0.7109375" style="2" customWidth="1"/>
    <col min="2" max="2" width="45.57421875" style="2" customWidth="1"/>
    <col min="3" max="3" width="4.8515625" style="4" customWidth="1"/>
    <col min="4" max="4" width="2.7109375" style="2" customWidth="1"/>
    <col min="5" max="5" width="4.28125" style="2" customWidth="1"/>
    <col min="6" max="6" width="3.140625" style="2" customWidth="1"/>
    <col min="7" max="7" width="6.57421875" style="55" customWidth="1"/>
    <col min="8" max="9" width="10.140625" style="2" customWidth="1"/>
    <col min="10" max="10" width="10.7109375" style="2" customWidth="1"/>
    <col min="11" max="11" width="21.28125" style="2" customWidth="1"/>
    <col min="12" max="16384" width="9.140625" style="2" customWidth="1"/>
  </cols>
  <sheetData>
    <row r="1" ht="12.75" customHeight="1"/>
    <row r="2" spans="1:5" ht="15" customHeight="1">
      <c r="A2" s="40" t="s">
        <v>78</v>
      </c>
      <c r="B2" s="37" t="s">
        <v>74</v>
      </c>
      <c r="C2" s="15"/>
      <c r="D2" s="16"/>
      <c r="E2" s="17"/>
    </row>
    <row r="3" ht="16.5" customHeight="1" thickBot="1">
      <c r="E3" s="17"/>
    </row>
    <row r="4" spans="1:11" s="17" customFormat="1" ht="12.75">
      <c r="A4" s="26" t="s">
        <v>6</v>
      </c>
      <c r="B4" s="27" t="s">
        <v>7</v>
      </c>
      <c r="C4" s="28" t="s">
        <v>39</v>
      </c>
      <c r="D4" s="29" t="s">
        <v>32</v>
      </c>
      <c r="E4" s="72" t="s">
        <v>38</v>
      </c>
      <c r="F4" s="72"/>
      <c r="G4" s="72"/>
      <c r="H4" s="65" t="s">
        <v>8</v>
      </c>
      <c r="I4" s="66"/>
      <c r="J4" s="66"/>
      <c r="K4" s="67"/>
    </row>
    <row r="5" spans="1:11" ht="12.75" customHeight="1">
      <c r="A5" s="75" t="s">
        <v>0</v>
      </c>
      <c r="B5" s="79"/>
      <c r="C5" s="20"/>
      <c r="D5" s="21"/>
      <c r="E5" s="33" t="str">
        <f aca="true" t="shared" si="0" ref="E5:E32">IF(ISBLANK(D5)," ",VLOOKUP(D5,Zone,4,FALSE))</f>
        <v> </v>
      </c>
      <c r="F5" s="34" t="str">
        <f>IF(ISBLANK(D5)," "," - ")</f>
        <v> </v>
      </c>
      <c r="G5" s="56" t="str">
        <f>IF(ISBLANK(D5)," ",VLOOKUP(D5,Zone,6,FALSE))</f>
        <v> </v>
      </c>
      <c r="H5" s="68" t="str">
        <f aca="true" t="shared" si="1" ref="H5:H32">IF(ISBLANK(D5)," ",VLOOKUP(D5,Zone,7,FALSE))</f>
        <v> </v>
      </c>
      <c r="I5" s="68" t="e">
        <f aca="true" t="shared" si="2" ref="I5:K32">VLOOKUP($D5,Zone,4,FALSE)</f>
        <v>#N/A</v>
      </c>
      <c r="J5" s="68" t="e">
        <f t="shared" si="2"/>
        <v>#N/A</v>
      </c>
      <c r="K5" s="69" t="e">
        <f t="shared" si="2"/>
        <v>#N/A</v>
      </c>
    </row>
    <row r="6" spans="1:11" ht="12.75" customHeight="1">
      <c r="A6" s="76"/>
      <c r="B6" s="81"/>
      <c r="C6" s="35"/>
      <c r="D6" s="36">
        <v>2</v>
      </c>
      <c r="E6" s="33">
        <f t="shared" si="0"/>
        <v>117</v>
      </c>
      <c r="F6" s="34" t="str">
        <f aca="true" t="shared" si="3" ref="F6:F32">IF(ISBLANK(D6)," "," - ")</f>
        <v> - </v>
      </c>
      <c r="G6" s="56">
        <f aca="true" t="shared" si="4" ref="G6:G32">IF(ISBLANK(D6)," ",VLOOKUP(D6,Zone,6,FALSE))</f>
        <v>120.4</v>
      </c>
      <c r="H6" s="68" t="str">
        <f>IF(ISBLANK(D6)," ",VLOOKUP(D6,Zone,7,FALSE))</f>
        <v>Relax, nooit buiten adem</v>
      </c>
      <c r="I6" s="68">
        <f t="shared" si="2"/>
        <v>117</v>
      </c>
      <c r="J6" s="68">
        <f t="shared" si="2"/>
        <v>117</v>
      </c>
      <c r="K6" s="69">
        <f t="shared" si="2"/>
        <v>117</v>
      </c>
    </row>
    <row r="7" spans="1:11" ht="12.75" customHeight="1">
      <c r="A7" s="76"/>
      <c r="B7" s="82"/>
      <c r="C7" s="22"/>
      <c r="D7" s="23"/>
      <c r="E7" s="33" t="str">
        <f t="shared" si="0"/>
        <v> </v>
      </c>
      <c r="F7" s="34" t="str">
        <f t="shared" si="3"/>
        <v> </v>
      </c>
      <c r="G7" s="56" t="str">
        <f t="shared" si="4"/>
        <v> </v>
      </c>
      <c r="H7" s="68" t="str">
        <f>IF(ISBLANK(D7)," ",VLOOKUP(D7,Zone,7,FALSE))</f>
        <v> </v>
      </c>
      <c r="I7" s="68" t="e">
        <f t="shared" si="2"/>
        <v>#N/A</v>
      </c>
      <c r="J7" s="68" t="e">
        <f t="shared" si="2"/>
        <v>#N/A</v>
      </c>
      <c r="K7" s="69" t="e">
        <f t="shared" si="2"/>
        <v>#N/A</v>
      </c>
    </row>
    <row r="8" spans="1:11" ht="12.75" customHeight="1">
      <c r="A8" s="77"/>
      <c r="B8" s="83"/>
      <c r="C8" s="24"/>
      <c r="D8" s="25"/>
      <c r="E8" s="33" t="str">
        <f t="shared" si="0"/>
        <v> </v>
      </c>
      <c r="F8" s="34" t="str">
        <f t="shared" si="3"/>
        <v> </v>
      </c>
      <c r="G8" s="56" t="str">
        <f t="shared" si="4"/>
        <v> </v>
      </c>
      <c r="H8" s="68" t="str">
        <f>IF(ISBLANK(D8)," ",VLOOKUP(D8,Zone,7,FALSE))</f>
        <v> </v>
      </c>
      <c r="I8" s="68" t="e">
        <f t="shared" si="2"/>
        <v>#N/A</v>
      </c>
      <c r="J8" s="68" t="e">
        <f t="shared" si="2"/>
        <v>#N/A</v>
      </c>
      <c r="K8" s="69" t="e">
        <f t="shared" si="2"/>
        <v>#N/A</v>
      </c>
    </row>
    <row r="9" spans="1:11" ht="12.75" customHeight="1">
      <c r="A9" s="75" t="s">
        <v>1</v>
      </c>
      <c r="B9" s="79" t="s">
        <v>80</v>
      </c>
      <c r="C9" s="20"/>
      <c r="D9" s="21"/>
      <c r="E9" s="33" t="str">
        <f t="shared" si="0"/>
        <v> </v>
      </c>
      <c r="F9" s="34" t="str">
        <f t="shared" si="3"/>
        <v> </v>
      </c>
      <c r="G9" s="56" t="str">
        <f t="shared" si="4"/>
        <v> </v>
      </c>
      <c r="H9" s="68" t="str">
        <f t="shared" si="1"/>
        <v> </v>
      </c>
      <c r="I9" s="68" t="e">
        <f t="shared" si="2"/>
        <v>#N/A</v>
      </c>
      <c r="J9" s="68" t="e">
        <f t="shared" si="2"/>
        <v>#N/A</v>
      </c>
      <c r="K9" s="69" t="e">
        <f t="shared" si="2"/>
        <v>#N/A</v>
      </c>
    </row>
    <row r="10" spans="1:11" ht="12.75" customHeight="1">
      <c r="A10" s="76"/>
      <c r="B10" s="81" t="s">
        <v>52</v>
      </c>
      <c r="C10" s="35">
        <v>15</v>
      </c>
      <c r="D10" s="36">
        <v>2</v>
      </c>
      <c r="E10" s="33">
        <f t="shared" si="0"/>
        <v>117</v>
      </c>
      <c r="F10" s="34" t="str">
        <f t="shared" si="3"/>
        <v> - </v>
      </c>
      <c r="G10" s="56">
        <f t="shared" si="4"/>
        <v>120.4</v>
      </c>
      <c r="H10" s="60" t="str">
        <f>IF(ISBLANK(D10)," ",VLOOKUP(D10,Zone,7,FALSE))</f>
        <v>Relax, nooit buiten adem</v>
      </c>
      <c r="I10" s="60">
        <f t="shared" si="2"/>
        <v>117</v>
      </c>
      <c r="J10" s="60">
        <f t="shared" si="2"/>
        <v>117</v>
      </c>
      <c r="K10" s="61">
        <f t="shared" si="2"/>
        <v>117</v>
      </c>
    </row>
    <row r="11" spans="1:11" ht="12.75" customHeight="1">
      <c r="A11" s="76"/>
      <c r="B11" s="84" t="s">
        <v>73</v>
      </c>
      <c r="C11" s="22">
        <v>33</v>
      </c>
      <c r="D11" s="23">
        <v>5</v>
      </c>
      <c r="E11" s="33">
        <f t="shared" si="0"/>
        <v>136.8</v>
      </c>
      <c r="F11" s="34" t="str">
        <f t="shared" si="3"/>
        <v> - </v>
      </c>
      <c r="G11" s="56">
        <f t="shared" si="4"/>
        <v>139.10000000000002</v>
      </c>
      <c r="H11" s="60" t="str">
        <f t="shared" si="1"/>
        <v>Oncomfortabel gevoel, harde training</v>
      </c>
      <c r="I11" s="60">
        <f t="shared" si="2"/>
        <v>136.8</v>
      </c>
      <c r="J11" s="60">
        <f t="shared" si="2"/>
        <v>136.8</v>
      </c>
      <c r="K11" s="61">
        <f t="shared" si="2"/>
        <v>136.8</v>
      </c>
    </row>
    <row r="12" spans="1:11" ht="12.75" customHeight="1">
      <c r="A12" s="77"/>
      <c r="B12" s="83" t="s">
        <v>52</v>
      </c>
      <c r="C12" s="24">
        <v>15</v>
      </c>
      <c r="D12" s="25">
        <v>2</v>
      </c>
      <c r="E12" s="33">
        <f t="shared" si="0"/>
        <v>117</v>
      </c>
      <c r="F12" s="34" t="str">
        <f t="shared" si="3"/>
        <v> - </v>
      </c>
      <c r="G12" s="56">
        <f t="shared" si="4"/>
        <v>120.4</v>
      </c>
      <c r="H12" s="62" t="str">
        <f t="shared" si="1"/>
        <v>Relax, nooit buiten adem</v>
      </c>
      <c r="I12" s="62">
        <f t="shared" si="2"/>
        <v>117</v>
      </c>
      <c r="J12" s="62">
        <f t="shared" si="2"/>
        <v>117</v>
      </c>
      <c r="K12" s="63">
        <f t="shared" si="2"/>
        <v>117</v>
      </c>
    </row>
    <row r="13" spans="1:11" ht="12.75" customHeight="1">
      <c r="A13" s="75" t="s">
        <v>2</v>
      </c>
      <c r="B13" s="79" t="s">
        <v>81</v>
      </c>
      <c r="C13" s="20"/>
      <c r="D13" s="21"/>
      <c r="E13" s="33" t="str">
        <f t="shared" si="0"/>
        <v> </v>
      </c>
      <c r="F13" s="34" t="str">
        <f t="shared" si="3"/>
        <v> </v>
      </c>
      <c r="G13" s="56" t="str">
        <f t="shared" si="4"/>
        <v> </v>
      </c>
      <c r="H13" s="68" t="str">
        <f t="shared" si="1"/>
        <v> </v>
      </c>
      <c r="I13" s="68" t="e">
        <f t="shared" si="2"/>
        <v>#N/A</v>
      </c>
      <c r="J13" s="68" t="e">
        <f t="shared" si="2"/>
        <v>#N/A</v>
      </c>
      <c r="K13" s="69" t="e">
        <f t="shared" si="2"/>
        <v>#N/A</v>
      </c>
    </row>
    <row r="14" spans="1:11" ht="12.75" customHeight="1">
      <c r="A14" s="76"/>
      <c r="B14" s="81" t="s">
        <v>55</v>
      </c>
      <c r="C14" s="35">
        <v>30</v>
      </c>
      <c r="D14" s="36">
        <v>3</v>
      </c>
      <c r="E14" s="33">
        <f t="shared" si="0"/>
        <v>121.4</v>
      </c>
      <c r="F14" s="34" t="str">
        <f t="shared" si="3"/>
        <v> - </v>
      </c>
      <c r="G14" s="56">
        <f t="shared" si="4"/>
        <v>127</v>
      </c>
      <c r="H14" s="60" t="str">
        <f>IF(ISBLANK(D14)," ",VLOOKUP(D14,Zone,7,FALSE))</f>
        <v>Comfortabel gevoel, praten is nog mogelijk</v>
      </c>
      <c r="I14" s="60">
        <f t="shared" si="2"/>
        <v>121.4</v>
      </c>
      <c r="J14" s="60">
        <f t="shared" si="2"/>
        <v>121.4</v>
      </c>
      <c r="K14" s="61">
        <f t="shared" si="2"/>
        <v>121.4</v>
      </c>
    </row>
    <row r="15" spans="1:11" ht="12.75" customHeight="1">
      <c r="A15" s="76"/>
      <c r="B15" s="82"/>
      <c r="C15" s="22"/>
      <c r="D15" s="23"/>
      <c r="E15" s="33" t="str">
        <f t="shared" si="0"/>
        <v> </v>
      </c>
      <c r="F15" s="34" t="str">
        <f t="shared" si="3"/>
        <v> </v>
      </c>
      <c r="G15" s="56" t="str">
        <f t="shared" si="4"/>
        <v> </v>
      </c>
      <c r="H15" s="60" t="str">
        <f t="shared" si="1"/>
        <v> </v>
      </c>
      <c r="I15" s="60" t="e">
        <f t="shared" si="2"/>
        <v>#N/A</v>
      </c>
      <c r="J15" s="60" t="e">
        <f t="shared" si="2"/>
        <v>#N/A</v>
      </c>
      <c r="K15" s="61" t="e">
        <f t="shared" si="2"/>
        <v>#N/A</v>
      </c>
    </row>
    <row r="16" spans="1:11" ht="12.75" customHeight="1">
      <c r="A16" s="77"/>
      <c r="B16" s="83"/>
      <c r="C16" s="24"/>
      <c r="D16" s="25"/>
      <c r="E16" s="33" t="str">
        <f t="shared" si="0"/>
        <v> </v>
      </c>
      <c r="F16" s="34" t="str">
        <f t="shared" si="3"/>
        <v> </v>
      </c>
      <c r="G16" s="56" t="str">
        <f t="shared" si="4"/>
        <v> </v>
      </c>
      <c r="H16" s="62" t="str">
        <f t="shared" si="1"/>
        <v> </v>
      </c>
      <c r="I16" s="62" t="e">
        <f t="shared" si="2"/>
        <v>#N/A</v>
      </c>
      <c r="J16" s="62" t="e">
        <f t="shared" si="2"/>
        <v>#N/A</v>
      </c>
      <c r="K16" s="63" t="e">
        <f t="shared" si="2"/>
        <v>#N/A</v>
      </c>
    </row>
    <row r="17" spans="1:11" ht="12.75" customHeight="1">
      <c r="A17" s="76" t="s">
        <v>3</v>
      </c>
      <c r="B17" s="79" t="s">
        <v>80</v>
      </c>
      <c r="C17" s="20"/>
      <c r="D17" s="21"/>
      <c r="E17" s="33" t="str">
        <f t="shared" si="0"/>
        <v> </v>
      </c>
      <c r="F17" s="34" t="str">
        <f t="shared" si="3"/>
        <v> </v>
      </c>
      <c r="G17" s="56" t="str">
        <f t="shared" si="4"/>
        <v> </v>
      </c>
      <c r="H17" s="68" t="str">
        <f t="shared" si="1"/>
        <v> </v>
      </c>
      <c r="I17" s="68" t="e">
        <f t="shared" si="2"/>
        <v>#N/A</v>
      </c>
      <c r="J17" s="68" t="e">
        <f t="shared" si="2"/>
        <v>#N/A</v>
      </c>
      <c r="K17" s="69" t="e">
        <f t="shared" si="2"/>
        <v>#N/A</v>
      </c>
    </row>
    <row r="18" spans="1:11" ht="12.75" customHeight="1">
      <c r="A18" s="76"/>
      <c r="B18" s="87" t="s">
        <v>52</v>
      </c>
      <c r="C18" s="35">
        <v>15</v>
      </c>
      <c r="D18" s="36">
        <v>2</v>
      </c>
      <c r="E18" s="33">
        <f t="shared" si="0"/>
        <v>117</v>
      </c>
      <c r="F18" s="34" t="str">
        <f t="shared" si="3"/>
        <v> - </v>
      </c>
      <c r="G18" s="56">
        <f t="shared" si="4"/>
        <v>120.4</v>
      </c>
      <c r="H18" s="60" t="str">
        <f>IF(ISBLANK(D18)," ",VLOOKUP(D18,Zone,7,FALSE))</f>
        <v>Relax, nooit buiten adem</v>
      </c>
      <c r="I18" s="60">
        <f t="shared" si="2"/>
        <v>117</v>
      </c>
      <c r="J18" s="60">
        <f t="shared" si="2"/>
        <v>117</v>
      </c>
      <c r="K18" s="61">
        <f t="shared" si="2"/>
        <v>117</v>
      </c>
    </row>
    <row r="19" spans="1:11" ht="12.75" customHeight="1">
      <c r="A19" s="76"/>
      <c r="B19" s="84" t="s">
        <v>73</v>
      </c>
      <c r="C19" s="22">
        <v>33</v>
      </c>
      <c r="D19" s="23">
        <v>5</v>
      </c>
      <c r="E19" s="33">
        <f t="shared" si="0"/>
        <v>136.8</v>
      </c>
      <c r="F19" s="34" t="str">
        <f t="shared" si="3"/>
        <v> - </v>
      </c>
      <c r="G19" s="56">
        <f t="shared" si="4"/>
        <v>139.10000000000002</v>
      </c>
      <c r="H19" s="60" t="str">
        <f t="shared" si="1"/>
        <v>Oncomfortabel gevoel, harde training</v>
      </c>
      <c r="I19" s="60">
        <f t="shared" si="2"/>
        <v>136.8</v>
      </c>
      <c r="J19" s="60">
        <f t="shared" si="2"/>
        <v>136.8</v>
      </c>
      <c r="K19" s="61">
        <f t="shared" si="2"/>
        <v>136.8</v>
      </c>
    </row>
    <row r="20" spans="1:11" ht="12.75" customHeight="1">
      <c r="A20" s="77"/>
      <c r="B20" s="83" t="s">
        <v>52</v>
      </c>
      <c r="C20" s="24">
        <v>15</v>
      </c>
      <c r="D20" s="25">
        <v>2</v>
      </c>
      <c r="E20" s="33">
        <f t="shared" si="0"/>
        <v>117</v>
      </c>
      <c r="F20" s="34" t="str">
        <f t="shared" si="3"/>
        <v> - </v>
      </c>
      <c r="G20" s="56">
        <f t="shared" si="4"/>
        <v>120.4</v>
      </c>
      <c r="H20" s="62" t="str">
        <f t="shared" si="1"/>
        <v>Relax, nooit buiten adem</v>
      </c>
      <c r="I20" s="62">
        <f t="shared" si="2"/>
        <v>117</v>
      </c>
      <c r="J20" s="62">
        <f t="shared" si="2"/>
        <v>117</v>
      </c>
      <c r="K20" s="63">
        <f t="shared" si="2"/>
        <v>117</v>
      </c>
    </row>
    <row r="21" spans="1:11" ht="12.75" customHeight="1">
      <c r="A21" s="75" t="s">
        <v>4</v>
      </c>
      <c r="B21" s="79"/>
      <c r="C21" s="20"/>
      <c r="D21" s="21"/>
      <c r="E21" s="33" t="str">
        <f t="shared" si="0"/>
        <v> </v>
      </c>
      <c r="F21" s="34" t="str">
        <f t="shared" si="3"/>
        <v> </v>
      </c>
      <c r="G21" s="56" t="str">
        <f t="shared" si="4"/>
        <v> </v>
      </c>
      <c r="H21" s="68" t="str">
        <f t="shared" si="1"/>
        <v> </v>
      </c>
      <c r="I21" s="68" t="e">
        <f t="shared" si="2"/>
        <v>#N/A</v>
      </c>
      <c r="J21" s="68" t="e">
        <f t="shared" si="2"/>
        <v>#N/A</v>
      </c>
      <c r="K21" s="69" t="e">
        <f t="shared" si="2"/>
        <v>#N/A</v>
      </c>
    </row>
    <row r="22" spans="1:11" ht="12.75" customHeight="1">
      <c r="A22" s="76"/>
      <c r="B22" s="81"/>
      <c r="C22" s="35"/>
      <c r="D22" s="36"/>
      <c r="E22" s="33" t="str">
        <f t="shared" si="0"/>
        <v> </v>
      </c>
      <c r="F22" s="34" t="str">
        <f t="shared" si="3"/>
        <v> </v>
      </c>
      <c r="G22" s="56" t="str">
        <f t="shared" si="4"/>
        <v> </v>
      </c>
      <c r="H22" s="60" t="str">
        <f>IF(ISBLANK(D22)," ",VLOOKUP(D22,Zone,7,FALSE))</f>
        <v> </v>
      </c>
      <c r="I22" s="60" t="e">
        <f t="shared" si="2"/>
        <v>#N/A</v>
      </c>
      <c r="J22" s="60" t="e">
        <f t="shared" si="2"/>
        <v>#N/A</v>
      </c>
      <c r="K22" s="61" t="e">
        <f t="shared" si="2"/>
        <v>#N/A</v>
      </c>
    </row>
    <row r="23" spans="1:11" ht="12.75" customHeight="1">
      <c r="A23" s="76"/>
      <c r="B23" s="84"/>
      <c r="C23" s="22"/>
      <c r="D23" s="23"/>
      <c r="E23" s="33" t="str">
        <f t="shared" si="0"/>
        <v> </v>
      </c>
      <c r="F23" s="34" t="str">
        <f t="shared" si="3"/>
        <v> </v>
      </c>
      <c r="G23" s="56" t="str">
        <f t="shared" si="4"/>
        <v> </v>
      </c>
      <c r="H23" s="60" t="str">
        <f t="shared" si="1"/>
        <v> </v>
      </c>
      <c r="I23" s="60" t="e">
        <f t="shared" si="2"/>
        <v>#N/A</v>
      </c>
      <c r="J23" s="60" t="e">
        <f t="shared" si="2"/>
        <v>#N/A</v>
      </c>
      <c r="K23" s="61" t="e">
        <f t="shared" si="2"/>
        <v>#N/A</v>
      </c>
    </row>
    <row r="24" spans="1:11" ht="12.75" customHeight="1">
      <c r="A24" s="77"/>
      <c r="B24" s="83"/>
      <c r="C24" s="24"/>
      <c r="D24" s="25"/>
      <c r="E24" s="33" t="str">
        <f t="shared" si="0"/>
        <v> </v>
      </c>
      <c r="F24" s="34" t="str">
        <f t="shared" si="3"/>
        <v> </v>
      </c>
      <c r="G24" s="56" t="str">
        <f t="shared" si="4"/>
        <v> </v>
      </c>
      <c r="H24" s="62" t="str">
        <f t="shared" si="1"/>
        <v> </v>
      </c>
      <c r="I24" s="62" t="e">
        <f t="shared" si="2"/>
        <v>#N/A</v>
      </c>
      <c r="J24" s="62" t="e">
        <f t="shared" si="2"/>
        <v>#N/A</v>
      </c>
      <c r="K24" s="63" t="e">
        <f t="shared" si="2"/>
        <v>#N/A</v>
      </c>
    </row>
    <row r="25" spans="1:11" ht="12.75" customHeight="1">
      <c r="A25" s="75" t="s">
        <v>40</v>
      </c>
      <c r="B25" s="79" t="s">
        <v>87</v>
      </c>
      <c r="C25" s="20"/>
      <c r="D25" s="21"/>
      <c r="E25" s="33" t="str">
        <f t="shared" si="0"/>
        <v> </v>
      </c>
      <c r="F25" s="34" t="str">
        <f t="shared" si="3"/>
        <v> </v>
      </c>
      <c r="G25" s="56" t="str">
        <f t="shared" si="4"/>
        <v> </v>
      </c>
      <c r="H25" s="68" t="str">
        <f t="shared" si="1"/>
        <v> </v>
      </c>
      <c r="I25" s="68" t="e">
        <f t="shared" si="2"/>
        <v>#N/A</v>
      </c>
      <c r="J25" s="68" t="e">
        <f t="shared" si="2"/>
        <v>#N/A</v>
      </c>
      <c r="K25" s="69" t="e">
        <f t="shared" si="2"/>
        <v>#N/A</v>
      </c>
    </row>
    <row r="26" spans="1:11" ht="12.75" customHeight="1">
      <c r="A26" s="76"/>
      <c r="B26" s="81" t="s">
        <v>81</v>
      </c>
      <c r="C26" s="35">
        <v>90</v>
      </c>
      <c r="D26" s="36">
        <v>3</v>
      </c>
      <c r="E26" s="33">
        <f t="shared" si="0"/>
        <v>121.4</v>
      </c>
      <c r="F26" s="34" t="str">
        <f t="shared" si="3"/>
        <v> - </v>
      </c>
      <c r="G26" s="56">
        <f t="shared" si="4"/>
        <v>127</v>
      </c>
      <c r="H26" s="60" t="str">
        <f>IF(ISBLANK(D26)," ",VLOOKUP(D26,Zone,7,FALSE))</f>
        <v>Comfortabel gevoel, praten is nog mogelijk</v>
      </c>
      <c r="I26" s="60">
        <f t="shared" si="2"/>
        <v>121.4</v>
      </c>
      <c r="J26" s="60">
        <f t="shared" si="2"/>
        <v>121.4</v>
      </c>
      <c r="K26" s="61">
        <f t="shared" si="2"/>
        <v>121.4</v>
      </c>
    </row>
    <row r="27" spans="1:11" ht="12.75" customHeight="1">
      <c r="A27" s="76"/>
      <c r="B27" s="82" t="s">
        <v>85</v>
      </c>
      <c r="C27" s="22">
        <v>45</v>
      </c>
      <c r="D27" s="23">
        <v>4</v>
      </c>
      <c r="E27" s="33">
        <f t="shared" si="0"/>
        <v>128</v>
      </c>
      <c r="F27" s="34" t="str">
        <f t="shared" si="3"/>
        <v> - </v>
      </c>
      <c r="G27" s="56">
        <f t="shared" si="4"/>
        <v>135.8</v>
      </c>
      <c r="H27" s="60" t="str">
        <f t="shared" si="1"/>
        <v>Minder comfortabel gevoel, praten wordt moeilijker</v>
      </c>
      <c r="I27" s="60">
        <f t="shared" si="2"/>
        <v>128</v>
      </c>
      <c r="J27" s="60">
        <f t="shared" si="2"/>
        <v>128</v>
      </c>
      <c r="K27" s="61">
        <f t="shared" si="2"/>
        <v>128</v>
      </c>
    </row>
    <row r="28" spans="1:11" ht="12.75" customHeight="1">
      <c r="A28" s="77"/>
      <c r="B28" s="83" t="s">
        <v>71</v>
      </c>
      <c r="C28" s="24">
        <v>30</v>
      </c>
      <c r="D28" s="25">
        <v>6</v>
      </c>
      <c r="E28" s="33">
        <f t="shared" si="0"/>
        <v>140.10000000000002</v>
      </c>
      <c r="F28" s="34" t="str">
        <f t="shared" si="3"/>
        <v> - </v>
      </c>
      <c r="G28" s="56">
        <f t="shared" si="4"/>
        <v>142.39999999999998</v>
      </c>
      <c r="H28" s="62" t="str">
        <f t="shared" si="1"/>
        <v>Oncomfortabel gevoel, harde training</v>
      </c>
      <c r="I28" s="62">
        <f t="shared" si="2"/>
        <v>140.10000000000002</v>
      </c>
      <c r="J28" s="62">
        <f t="shared" si="2"/>
        <v>140.10000000000002</v>
      </c>
      <c r="K28" s="63">
        <f t="shared" si="2"/>
        <v>140.10000000000002</v>
      </c>
    </row>
    <row r="29" spans="1:11" ht="12.75" customHeight="1">
      <c r="A29" s="76" t="s">
        <v>5</v>
      </c>
      <c r="B29" s="80" t="s">
        <v>83</v>
      </c>
      <c r="C29" s="35"/>
      <c r="D29" s="36"/>
      <c r="E29" s="33" t="str">
        <f t="shared" si="0"/>
        <v> </v>
      </c>
      <c r="F29" s="34" t="str">
        <f t="shared" si="3"/>
        <v> </v>
      </c>
      <c r="G29" s="56" t="str">
        <f t="shared" si="4"/>
        <v> </v>
      </c>
      <c r="H29" s="73" t="str">
        <f t="shared" si="1"/>
        <v> </v>
      </c>
      <c r="I29" s="73" t="e">
        <f t="shared" si="2"/>
        <v>#N/A</v>
      </c>
      <c r="J29" s="73" t="e">
        <f t="shared" si="2"/>
        <v>#N/A</v>
      </c>
      <c r="K29" s="74" t="e">
        <f t="shared" si="2"/>
        <v>#N/A</v>
      </c>
    </row>
    <row r="30" spans="1:11" ht="12.75" customHeight="1">
      <c r="A30" s="76"/>
      <c r="B30" s="81" t="s">
        <v>52</v>
      </c>
      <c r="C30" s="35">
        <v>120</v>
      </c>
      <c r="D30" s="36">
        <v>2</v>
      </c>
      <c r="E30" s="33">
        <f t="shared" si="0"/>
        <v>117</v>
      </c>
      <c r="F30" s="34" t="str">
        <f t="shared" si="3"/>
        <v> - </v>
      </c>
      <c r="G30" s="56">
        <f t="shared" si="4"/>
        <v>120.4</v>
      </c>
      <c r="H30" s="60" t="str">
        <f>IF(ISBLANK(D30)," ",VLOOKUP(D30,Zone,7,FALSE))</f>
        <v>Relax, nooit buiten adem</v>
      </c>
      <c r="I30" s="60">
        <f t="shared" si="2"/>
        <v>117</v>
      </c>
      <c r="J30" s="60">
        <f t="shared" si="2"/>
        <v>117</v>
      </c>
      <c r="K30" s="61">
        <f t="shared" si="2"/>
        <v>117</v>
      </c>
    </row>
    <row r="31" spans="1:11" ht="12.75" customHeight="1">
      <c r="A31" s="76"/>
      <c r="B31" s="84"/>
      <c r="C31" s="22"/>
      <c r="D31" s="23"/>
      <c r="E31" s="33" t="str">
        <f t="shared" si="0"/>
        <v> </v>
      </c>
      <c r="F31" s="34" t="str">
        <f t="shared" si="3"/>
        <v> </v>
      </c>
      <c r="G31" s="56" t="str">
        <f t="shared" si="4"/>
        <v> </v>
      </c>
      <c r="H31" s="60" t="str">
        <f t="shared" si="1"/>
        <v> </v>
      </c>
      <c r="I31" s="60" t="e">
        <f t="shared" si="2"/>
        <v>#N/A</v>
      </c>
      <c r="J31" s="60" t="e">
        <f t="shared" si="2"/>
        <v>#N/A</v>
      </c>
      <c r="K31" s="61" t="e">
        <f t="shared" si="2"/>
        <v>#N/A</v>
      </c>
    </row>
    <row r="32" spans="1:11" ht="12.75" customHeight="1" thickBot="1">
      <c r="A32" s="78"/>
      <c r="B32" s="85"/>
      <c r="C32" s="30"/>
      <c r="D32" s="31"/>
      <c r="E32" s="38" t="str">
        <f t="shared" si="0"/>
        <v> </v>
      </c>
      <c r="F32" s="39" t="str">
        <f t="shared" si="3"/>
        <v> </v>
      </c>
      <c r="G32" s="57" t="str">
        <f t="shared" si="4"/>
        <v> </v>
      </c>
      <c r="H32" s="70" t="str">
        <f t="shared" si="1"/>
        <v> </v>
      </c>
      <c r="I32" s="70" t="e">
        <f t="shared" si="2"/>
        <v>#N/A</v>
      </c>
      <c r="J32" s="70" t="e">
        <f t="shared" si="2"/>
        <v>#N/A</v>
      </c>
      <c r="K32" s="71" t="e">
        <f t="shared" si="2"/>
        <v>#N/A</v>
      </c>
    </row>
    <row r="33" spans="2:3" ht="12.75">
      <c r="B33" s="18" t="s">
        <v>9</v>
      </c>
      <c r="C33" s="32">
        <f>SUM(C5:C32)</f>
        <v>441</v>
      </c>
    </row>
    <row r="35" spans="1:11" ht="12" customHeight="1">
      <c r="A35" s="42" t="s">
        <v>41</v>
      </c>
      <c r="B35" s="64" t="s">
        <v>56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" customHeight="1">
      <c r="A36" s="41" t="s">
        <v>34</v>
      </c>
      <c r="B36" s="59" t="s">
        <v>33</v>
      </c>
      <c r="C36" s="59"/>
      <c r="D36" s="59"/>
      <c r="E36" s="59"/>
      <c r="F36" s="59"/>
      <c r="G36" s="59"/>
      <c r="H36" s="59"/>
      <c r="I36" s="59"/>
      <c r="J36" s="59"/>
      <c r="K36" s="59"/>
    </row>
    <row r="37" spans="1:11" ht="12" customHeight="1">
      <c r="A37" s="41" t="s">
        <v>82</v>
      </c>
      <c r="B37" s="59" t="s">
        <v>84</v>
      </c>
      <c r="C37" s="59"/>
      <c r="D37" s="59"/>
      <c r="E37" s="59"/>
      <c r="F37" s="59"/>
      <c r="G37" s="59"/>
      <c r="H37" s="59"/>
      <c r="I37" s="59"/>
      <c r="J37" s="59"/>
      <c r="K37" s="59"/>
    </row>
    <row r="38" spans="1:11" ht="12" customHeight="1">
      <c r="A38" s="41" t="s">
        <v>35</v>
      </c>
      <c r="B38" s="59" t="s">
        <v>37</v>
      </c>
      <c r="C38" s="59"/>
      <c r="D38" s="59"/>
      <c r="E38" s="59"/>
      <c r="F38" s="59"/>
      <c r="G38" s="59"/>
      <c r="H38" s="59"/>
      <c r="I38" s="59"/>
      <c r="J38" s="59"/>
      <c r="K38" s="59"/>
    </row>
    <row r="39" spans="1:11" ht="12" customHeight="1">
      <c r="A39" s="41" t="s">
        <v>49</v>
      </c>
      <c r="B39" s="59" t="s">
        <v>50</v>
      </c>
      <c r="C39" s="59"/>
      <c r="D39" s="59"/>
      <c r="E39" s="59"/>
      <c r="F39" s="59"/>
      <c r="G39" s="59"/>
      <c r="H39" s="59"/>
      <c r="I39" s="59"/>
      <c r="J39" s="59"/>
      <c r="K39" s="59"/>
    </row>
    <row r="40" spans="1:11" ht="12" customHeight="1">
      <c r="A40" s="41" t="s">
        <v>36</v>
      </c>
      <c r="B40" s="59" t="s">
        <v>51</v>
      </c>
      <c r="C40" s="59"/>
      <c r="D40" s="59"/>
      <c r="E40" s="59"/>
      <c r="F40" s="59"/>
      <c r="G40" s="59"/>
      <c r="H40" s="59"/>
      <c r="I40" s="59"/>
      <c r="J40" s="59"/>
      <c r="K40" s="59"/>
    </row>
  </sheetData>
  <sheetProtection/>
  <mergeCells count="43">
    <mergeCell ref="E4:G4"/>
    <mergeCell ref="H4:K4"/>
    <mergeCell ref="A5:A8"/>
    <mergeCell ref="H5:K5"/>
    <mergeCell ref="H6:K6"/>
    <mergeCell ref="H7:K7"/>
    <mergeCell ref="H8:K8"/>
    <mergeCell ref="A9:A12"/>
    <mergeCell ref="H9:K9"/>
    <mergeCell ref="H10:K10"/>
    <mergeCell ref="H11:K11"/>
    <mergeCell ref="H12:K12"/>
    <mergeCell ref="A13:A16"/>
    <mergeCell ref="H13:K13"/>
    <mergeCell ref="H14:K14"/>
    <mergeCell ref="H15:K15"/>
    <mergeCell ref="H16:K16"/>
    <mergeCell ref="A17:A20"/>
    <mergeCell ref="H17:K17"/>
    <mergeCell ref="H18:K18"/>
    <mergeCell ref="H19:K19"/>
    <mergeCell ref="H20:K20"/>
    <mergeCell ref="A21:A24"/>
    <mergeCell ref="H21:K21"/>
    <mergeCell ref="H22:K22"/>
    <mergeCell ref="H23:K23"/>
    <mergeCell ref="H24:K24"/>
    <mergeCell ref="A25:A28"/>
    <mergeCell ref="H25:K25"/>
    <mergeCell ref="H26:K26"/>
    <mergeCell ref="H27:K27"/>
    <mergeCell ref="H28:K28"/>
    <mergeCell ref="A29:A32"/>
    <mergeCell ref="H29:K29"/>
    <mergeCell ref="H30:K30"/>
    <mergeCell ref="H31:K31"/>
    <mergeCell ref="H32:K32"/>
    <mergeCell ref="B35:K35"/>
    <mergeCell ref="B36:K36"/>
    <mergeCell ref="B37:K37"/>
    <mergeCell ref="B38:K38"/>
    <mergeCell ref="B39:K39"/>
    <mergeCell ref="B40:K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0.7109375" style="2" customWidth="1"/>
    <col min="2" max="2" width="45.57421875" style="2" customWidth="1"/>
    <col min="3" max="3" width="4.8515625" style="4" customWidth="1"/>
    <col min="4" max="4" width="2.7109375" style="2" customWidth="1"/>
    <col min="5" max="5" width="4.28125" style="2" customWidth="1"/>
    <col min="6" max="6" width="3.140625" style="2" customWidth="1"/>
    <col min="7" max="7" width="6.57421875" style="55" customWidth="1"/>
    <col min="8" max="9" width="10.140625" style="2" customWidth="1"/>
    <col min="10" max="10" width="10.7109375" style="2" customWidth="1"/>
    <col min="11" max="11" width="21.28125" style="2" customWidth="1"/>
    <col min="12" max="16384" width="9.140625" style="2" customWidth="1"/>
  </cols>
  <sheetData>
    <row r="1" ht="12.75" customHeight="1"/>
    <row r="2" spans="1:5" ht="15" customHeight="1">
      <c r="A2" s="40" t="s">
        <v>78</v>
      </c>
      <c r="B2" s="37" t="s">
        <v>75</v>
      </c>
      <c r="C2" s="15"/>
      <c r="D2" s="16"/>
      <c r="E2" s="17"/>
    </row>
    <row r="3" ht="16.5" customHeight="1" thickBot="1">
      <c r="E3" s="17"/>
    </row>
    <row r="4" spans="1:11" s="17" customFormat="1" ht="12.75">
      <c r="A4" s="26" t="s">
        <v>6</v>
      </c>
      <c r="B4" s="27" t="s">
        <v>7</v>
      </c>
      <c r="C4" s="28" t="s">
        <v>39</v>
      </c>
      <c r="D4" s="29" t="s">
        <v>32</v>
      </c>
      <c r="E4" s="72" t="s">
        <v>38</v>
      </c>
      <c r="F4" s="72"/>
      <c r="G4" s="72"/>
      <c r="H4" s="65" t="s">
        <v>8</v>
      </c>
      <c r="I4" s="66"/>
      <c r="J4" s="66"/>
      <c r="K4" s="67"/>
    </row>
    <row r="5" spans="1:11" ht="12.75" customHeight="1">
      <c r="A5" s="75" t="s">
        <v>0</v>
      </c>
      <c r="B5" s="79"/>
      <c r="C5" s="20"/>
      <c r="D5" s="21"/>
      <c r="E5" s="33" t="str">
        <f aca="true" t="shared" si="0" ref="E5:E32">IF(ISBLANK(D5)," ",VLOOKUP(D5,Zone,4,FALSE))</f>
        <v> </v>
      </c>
      <c r="F5" s="34" t="str">
        <f>IF(ISBLANK(D5)," "," - ")</f>
        <v> </v>
      </c>
      <c r="G5" s="56" t="str">
        <f>IF(ISBLANK(D5)," ",VLOOKUP(D5,Zone,6,FALSE))</f>
        <v> </v>
      </c>
      <c r="H5" s="68" t="str">
        <f aca="true" t="shared" si="1" ref="H5:H32">IF(ISBLANK(D5)," ",VLOOKUP(D5,Zone,7,FALSE))</f>
        <v> </v>
      </c>
      <c r="I5" s="68" t="e">
        <f aca="true" t="shared" si="2" ref="I5:K32">VLOOKUP($D5,Zone,4,FALSE)</f>
        <v>#N/A</v>
      </c>
      <c r="J5" s="68" t="e">
        <f t="shared" si="2"/>
        <v>#N/A</v>
      </c>
      <c r="K5" s="69" t="e">
        <f t="shared" si="2"/>
        <v>#N/A</v>
      </c>
    </row>
    <row r="6" spans="1:11" ht="12.75" customHeight="1">
      <c r="A6" s="76"/>
      <c r="B6" s="81"/>
      <c r="C6" s="35"/>
      <c r="D6" s="36">
        <v>2</v>
      </c>
      <c r="E6" s="33">
        <f t="shared" si="0"/>
        <v>117</v>
      </c>
      <c r="F6" s="34" t="str">
        <f aca="true" t="shared" si="3" ref="F6:F32">IF(ISBLANK(D6)," "," - ")</f>
        <v> - </v>
      </c>
      <c r="G6" s="56">
        <f aca="true" t="shared" si="4" ref="G6:G32">IF(ISBLANK(D6)," ",VLOOKUP(D6,Zone,6,FALSE))</f>
        <v>120.4</v>
      </c>
      <c r="H6" s="68" t="str">
        <f>IF(ISBLANK(D6)," ",VLOOKUP(D6,Zone,7,FALSE))</f>
        <v>Relax, nooit buiten adem</v>
      </c>
      <c r="I6" s="68">
        <f t="shared" si="2"/>
        <v>117</v>
      </c>
      <c r="J6" s="68">
        <f t="shared" si="2"/>
        <v>117</v>
      </c>
      <c r="K6" s="69">
        <f t="shared" si="2"/>
        <v>117</v>
      </c>
    </row>
    <row r="7" spans="1:11" ht="12.75" customHeight="1">
      <c r="A7" s="76"/>
      <c r="B7" s="82"/>
      <c r="C7" s="22"/>
      <c r="D7" s="23"/>
      <c r="E7" s="33" t="str">
        <f t="shared" si="0"/>
        <v> </v>
      </c>
      <c r="F7" s="34" t="str">
        <f t="shared" si="3"/>
        <v> </v>
      </c>
      <c r="G7" s="56" t="str">
        <f t="shared" si="4"/>
        <v> </v>
      </c>
      <c r="H7" s="68" t="str">
        <f>IF(ISBLANK(D7)," ",VLOOKUP(D7,Zone,7,FALSE))</f>
        <v> </v>
      </c>
      <c r="I7" s="68" t="e">
        <f t="shared" si="2"/>
        <v>#N/A</v>
      </c>
      <c r="J7" s="68" t="e">
        <f t="shared" si="2"/>
        <v>#N/A</v>
      </c>
      <c r="K7" s="69" t="e">
        <f t="shared" si="2"/>
        <v>#N/A</v>
      </c>
    </row>
    <row r="8" spans="1:11" ht="12.75" customHeight="1">
      <c r="A8" s="77"/>
      <c r="B8" s="83"/>
      <c r="C8" s="24"/>
      <c r="D8" s="25"/>
      <c r="E8" s="33" t="str">
        <f t="shared" si="0"/>
        <v> </v>
      </c>
      <c r="F8" s="34" t="str">
        <f t="shared" si="3"/>
        <v> </v>
      </c>
      <c r="G8" s="56" t="str">
        <f t="shared" si="4"/>
        <v> </v>
      </c>
      <c r="H8" s="68" t="str">
        <f>IF(ISBLANK(D8)," ",VLOOKUP(D8,Zone,7,FALSE))</f>
        <v> </v>
      </c>
      <c r="I8" s="68" t="e">
        <f t="shared" si="2"/>
        <v>#N/A</v>
      </c>
      <c r="J8" s="68" t="e">
        <f t="shared" si="2"/>
        <v>#N/A</v>
      </c>
      <c r="K8" s="69" t="e">
        <f t="shared" si="2"/>
        <v>#N/A</v>
      </c>
    </row>
    <row r="9" spans="1:11" ht="12.75" customHeight="1">
      <c r="A9" s="75" t="s">
        <v>1</v>
      </c>
      <c r="B9" s="79" t="s">
        <v>80</v>
      </c>
      <c r="C9" s="20"/>
      <c r="D9" s="21"/>
      <c r="E9" s="33" t="str">
        <f t="shared" si="0"/>
        <v> </v>
      </c>
      <c r="F9" s="34" t="str">
        <f t="shared" si="3"/>
        <v> </v>
      </c>
      <c r="G9" s="56" t="str">
        <f t="shared" si="4"/>
        <v> </v>
      </c>
      <c r="H9" s="68" t="str">
        <f t="shared" si="1"/>
        <v> </v>
      </c>
      <c r="I9" s="68" t="e">
        <f t="shared" si="2"/>
        <v>#N/A</v>
      </c>
      <c r="J9" s="68" t="e">
        <f t="shared" si="2"/>
        <v>#N/A</v>
      </c>
      <c r="K9" s="69" t="e">
        <f t="shared" si="2"/>
        <v>#N/A</v>
      </c>
    </row>
    <row r="10" spans="1:11" ht="12.75" customHeight="1">
      <c r="A10" s="76"/>
      <c r="B10" s="81" t="s">
        <v>52</v>
      </c>
      <c r="C10" s="35">
        <v>20</v>
      </c>
      <c r="D10" s="36">
        <v>2</v>
      </c>
      <c r="E10" s="33">
        <f t="shared" si="0"/>
        <v>117</v>
      </c>
      <c r="F10" s="34" t="str">
        <f t="shared" si="3"/>
        <v> - </v>
      </c>
      <c r="G10" s="56">
        <f t="shared" si="4"/>
        <v>120.4</v>
      </c>
      <c r="H10" s="60" t="str">
        <f>IF(ISBLANK(D10)," ",VLOOKUP(D10,Zone,7,FALSE))</f>
        <v>Relax, nooit buiten adem</v>
      </c>
      <c r="I10" s="60">
        <f t="shared" si="2"/>
        <v>117</v>
      </c>
      <c r="J10" s="60">
        <f t="shared" si="2"/>
        <v>117</v>
      </c>
      <c r="K10" s="61">
        <f t="shared" si="2"/>
        <v>117</v>
      </c>
    </row>
    <row r="11" spans="1:11" ht="12.75" customHeight="1">
      <c r="A11" s="76"/>
      <c r="B11" s="89" t="s">
        <v>73</v>
      </c>
      <c r="C11" s="22">
        <v>33</v>
      </c>
      <c r="D11" s="23">
        <v>5</v>
      </c>
      <c r="E11" s="33">
        <f t="shared" si="0"/>
        <v>136.8</v>
      </c>
      <c r="F11" s="34" t="str">
        <f t="shared" si="3"/>
        <v> - </v>
      </c>
      <c r="G11" s="56">
        <f t="shared" si="4"/>
        <v>139.10000000000002</v>
      </c>
      <c r="H11" s="60" t="str">
        <f t="shared" si="1"/>
        <v>Oncomfortabel gevoel, harde training</v>
      </c>
      <c r="I11" s="60">
        <f t="shared" si="2"/>
        <v>136.8</v>
      </c>
      <c r="J11" s="60">
        <f t="shared" si="2"/>
        <v>136.8</v>
      </c>
      <c r="K11" s="61">
        <f t="shared" si="2"/>
        <v>136.8</v>
      </c>
    </row>
    <row r="12" spans="1:11" ht="12.75" customHeight="1">
      <c r="A12" s="77"/>
      <c r="B12" s="83" t="s">
        <v>52</v>
      </c>
      <c r="C12" s="24">
        <v>20</v>
      </c>
      <c r="D12" s="25">
        <v>2</v>
      </c>
      <c r="E12" s="33">
        <f t="shared" si="0"/>
        <v>117</v>
      </c>
      <c r="F12" s="34" t="str">
        <f t="shared" si="3"/>
        <v> - </v>
      </c>
      <c r="G12" s="56">
        <f t="shared" si="4"/>
        <v>120.4</v>
      </c>
      <c r="H12" s="62" t="str">
        <f t="shared" si="1"/>
        <v>Relax, nooit buiten adem</v>
      </c>
      <c r="I12" s="62">
        <f t="shared" si="2"/>
        <v>117</v>
      </c>
      <c r="J12" s="62">
        <f t="shared" si="2"/>
        <v>117</v>
      </c>
      <c r="K12" s="63">
        <f t="shared" si="2"/>
        <v>117</v>
      </c>
    </row>
    <row r="13" spans="1:11" ht="12.75" customHeight="1">
      <c r="A13" s="75" t="s">
        <v>2</v>
      </c>
      <c r="B13" s="79" t="s">
        <v>81</v>
      </c>
      <c r="C13" s="20"/>
      <c r="D13" s="21"/>
      <c r="E13" s="33" t="str">
        <f t="shared" si="0"/>
        <v> </v>
      </c>
      <c r="F13" s="34" t="str">
        <f t="shared" si="3"/>
        <v> </v>
      </c>
      <c r="G13" s="56" t="str">
        <f t="shared" si="4"/>
        <v> </v>
      </c>
      <c r="H13" s="68" t="str">
        <f t="shared" si="1"/>
        <v> </v>
      </c>
      <c r="I13" s="68" t="e">
        <f t="shared" si="2"/>
        <v>#N/A</v>
      </c>
      <c r="J13" s="68" t="e">
        <f t="shared" si="2"/>
        <v>#N/A</v>
      </c>
      <c r="K13" s="69" t="e">
        <f t="shared" si="2"/>
        <v>#N/A</v>
      </c>
    </row>
    <row r="14" spans="1:11" ht="12.75" customHeight="1">
      <c r="A14" s="76"/>
      <c r="B14" s="81" t="s">
        <v>55</v>
      </c>
      <c r="C14" s="35">
        <v>45</v>
      </c>
      <c r="D14" s="36">
        <v>3</v>
      </c>
      <c r="E14" s="33">
        <f t="shared" si="0"/>
        <v>121.4</v>
      </c>
      <c r="F14" s="34" t="str">
        <f t="shared" si="3"/>
        <v> - </v>
      </c>
      <c r="G14" s="56">
        <f t="shared" si="4"/>
        <v>127</v>
      </c>
      <c r="H14" s="60" t="str">
        <f>IF(ISBLANK(D14)," ",VLOOKUP(D14,Zone,7,FALSE))</f>
        <v>Comfortabel gevoel, praten is nog mogelijk</v>
      </c>
      <c r="I14" s="60">
        <f t="shared" si="2"/>
        <v>121.4</v>
      </c>
      <c r="J14" s="60">
        <f t="shared" si="2"/>
        <v>121.4</v>
      </c>
      <c r="K14" s="61">
        <f t="shared" si="2"/>
        <v>121.4</v>
      </c>
    </row>
    <row r="15" spans="1:11" ht="12.75" customHeight="1">
      <c r="A15" s="76"/>
      <c r="B15" s="82"/>
      <c r="C15" s="22"/>
      <c r="D15" s="23"/>
      <c r="E15" s="33" t="str">
        <f t="shared" si="0"/>
        <v> </v>
      </c>
      <c r="F15" s="34" t="str">
        <f t="shared" si="3"/>
        <v> </v>
      </c>
      <c r="G15" s="56" t="str">
        <f t="shared" si="4"/>
        <v> </v>
      </c>
      <c r="H15" s="60" t="str">
        <f t="shared" si="1"/>
        <v> </v>
      </c>
      <c r="I15" s="60" t="e">
        <f t="shared" si="2"/>
        <v>#N/A</v>
      </c>
      <c r="J15" s="60" t="e">
        <f t="shared" si="2"/>
        <v>#N/A</v>
      </c>
      <c r="K15" s="61" t="e">
        <f t="shared" si="2"/>
        <v>#N/A</v>
      </c>
    </row>
    <row r="16" spans="1:11" ht="12.75" customHeight="1">
      <c r="A16" s="77"/>
      <c r="B16" s="83"/>
      <c r="C16" s="24"/>
      <c r="D16" s="25"/>
      <c r="E16" s="33" t="str">
        <f t="shared" si="0"/>
        <v> </v>
      </c>
      <c r="F16" s="34" t="str">
        <f t="shared" si="3"/>
        <v> </v>
      </c>
      <c r="G16" s="56" t="str">
        <f t="shared" si="4"/>
        <v> </v>
      </c>
      <c r="H16" s="62" t="str">
        <f t="shared" si="1"/>
        <v> </v>
      </c>
      <c r="I16" s="62" t="e">
        <f t="shared" si="2"/>
        <v>#N/A</v>
      </c>
      <c r="J16" s="62" t="e">
        <f t="shared" si="2"/>
        <v>#N/A</v>
      </c>
      <c r="K16" s="63" t="e">
        <f t="shared" si="2"/>
        <v>#N/A</v>
      </c>
    </row>
    <row r="17" spans="1:11" ht="12.75" customHeight="1">
      <c r="A17" s="76" t="s">
        <v>3</v>
      </c>
      <c r="B17" s="79" t="s">
        <v>80</v>
      </c>
      <c r="C17" s="20"/>
      <c r="D17" s="21"/>
      <c r="E17" s="33" t="str">
        <f t="shared" si="0"/>
        <v> </v>
      </c>
      <c r="F17" s="34" t="str">
        <f t="shared" si="3"/>
        <v> </v>
      </c>
      <c r="G17" s="56" t="str">
        <f t="shared" si="4"/>
        <v> </v>
      </c>
      <c r="H17" s="68" t="str">
        <f t="shared" si="1"/>
        <v> </v>
      </c>
      <c r="I17" s="68" t="e">
        <f t="shared" si="2"/>
        <v>#N/A</v>
      </c>
      <c r="J17" s="68" t="e">
        <f t="shared" si="2"/>
        <v>#N/A</v>
      </c>
      <c r="K17" s="69" t="e">
        <f t="shared" si="2"/>
        <v>#N/A</v>
      </c>
    </row>
    <row r="18" spans="1:11" ht="12.75" customHeight="1">
      <c r="A18" s="76"/>
      <c r="B18" s="87" t="s">
        <v>52</v>
      </c>
      <c r="C18" s="35">
        <v>20</v>
      </c>
      <c r="D18" s="36">
        <v>2</v>
      </c>
      <c r="E18" s="33">
        <f t="shared" si="0"/>
        <v>117</v>
      </c>
      <c r="F18" s="34" t="str">
        <f t="shared" si="3"/>
        <v> - </v>
      </c>
      <c r="G18" s="56">
        <f t="shared" si="4"/>
        <v>120.4</v>
      </c>
      <c r="H18" s="60" t="str">
        <f>IF(ISBLANK(D18)," ",VLOOKUP(D18,Zone,7,FALSE))</f>
        <v>Relax, nooit buiten adem</v>
      </c>
      <c r="I18" s="60">
        <f t="shared" si="2"/>
        <v>117</v>
      </c>
      <c r="J18" s="60">
        <f t="shared" si="2"/>
        <v>117</v>
      </c>
      <c r="K18" s="61">
        <f t="shared" si="2"/>
        <v>117</v>
      </c>
    </row>
    <row r="19" spans="1:11" ht="12.75" customHeight="1">
      <c r="A19" s="76"/>
      <c r="B19" s="89" t="s">
        <v>73</v>
      </c>
      <c r="C19" s="22">
        <v>33</v>
      </c>
      <c r="D19" s="23">
        <v>5</v>
      </c>
      <c r="E19" s="33">
        <f t="shared" si="0"/>
        <v>136.8</v>
      </c>
      <c r="F19" s="34" t="str">
        <f t="shared" si="3"/>
        <v> - </v>
      </c>
      <c r="G19" s="56">
        <f t="shared" si="4"/>
        <v>139.10000000000002</v>
      </c>
      <c r="H19" s="60" t="str">
        <f t="shared" si="1"/>
        <v>Oncomfortabel gevoel, harde training</v>
      </c>
      <c r="I19" s="60">
        <f t="shared" si="2"/>
        <v>136.8</v>
      </c>
      <c r="J19" s="60">
        <f t="shared" si="2"/>
        <v>136.8</v>
      </c>
      <c r="K19" s="61">
        <f t="shared" si="2"/>
        <v>136.8</v>
      </c>
    </row>
    <row r="20" spans="1:11" ht="12.75" customHeight="1">
      <c r="A20" s="77"/>
      <c r="B20" s="83" t="s">
        <v>52</v>
      </c>
      <c r="C20" s="24">
        <v>20</v>
      </c>
      <c r="D20" s="25">
        <v>2</v>
      </c>
      <c r="E20" s="33">
        <f t="shared" si="0"/>
        <v>117</v>
      </c>
      <c r="F20" s="34" t="str">
        <f t="shared" si="3"/>
        <v> - </v>
      </c>
      <c r="G20" s="56">
        <f t="shared" si="4"/>
        <v>120.4</v>
      </c>
      <c r="H20" s="62" t="str">
        <f t="shared" si="1"/>
        <v>Relax, nooit buiten adem</v>
      </c>
      <c r="I20" s="62">
        <f t="shared" si="2"/>
        <v>117</v>
      </c>
      <c r="J20" s="62">
        <f t="shared" si="2"/>
        <v>117</v>
      </c>
      <c r="K20" s="63">
        <f t="shared" si="2"/>
        <v>117</v>
      </c>
    </row>
    <row r="21" spans="1:11" ht="12.75" customHeight="1">
      <c r="A21" s="75" t="s">
        <v>4</v>
      </c>
      <c r="B21" s="79"/>
      <c r="C21" s="20"/>
      <c r="D21" s="21"/>
      <c r="E21" s="33" t="str">
        <f t="shared" si="0"/>
        <v> </v>
      </c>
      <c r="F21" s="34" t="str">
        <f t="shared" si="3"/>
        <v> </v>
      </c>
      <c r="G21" s="56" t="str">
        <f t="shared" si="4"/>
        <v> </v>
      </c>
      <c r="H21" s="68" t="str">
        <f t="shared" si="1"/>
        <v> </v>
      </c>
      <c r="I21" s="68" t="e">
        <f t="shared" si="2"/>
        <v>#N/A</v>
      </c>
      <c r="J21" s="68" t="e">
        <f t="shared" si="2"/>
        <v>#N/A</v>
      </c>
      <c r="K21" s="69" t="e">
        <f t="shared" si="2"/>
        <v>#N/A</v>
      </c>
    </row>
    <row r="22" spans="1:11" ht="12.75" customHeight="1">
      <c r="A22" s="76"/>
      <c r="B22" s="81"/>
      <c r="C22" s="35"/>
      <c r="D22" s="36"/>
      <c r="E22" s="33" t="str">
        <f t="shared" si="0"/>
        <v> </v>
      </c>
      <c r="F22" s="34" t="str">
        <f t="shared" si="3"/>
        <v> </v>
      </c>
      <c r="G22" s="56" t="str">
        <f t="shared" si="4"/>
        <v> </v>
      </c>
      <c r="H22" s="60" t="str">
        <f>IF(ISBLANK(D22)," ",VLOOKUP(D22,Zone,7,FALSE))</f>
        <v> </v>
      </c>
      <c r="I22" s="60" t="e">
        <f t="shared" si="2"/>
        <v>#N/A</v>
      </c>
      <c r="J22" s="60" t="e">
        <f t="shared" si="2"/>
        <v>#N/A</v>
      </c>
      <c r="K22" s="61" t="e">
        <f t="shared" si="2"/>
        <v>#N/A</v>
      </c>
    </row>
    <row r="23" spans="1:11" ht="12.75" customHeight="1">
      <c r="A23" s="76"/>
      <c r="B23" s="84"/>
      <c r="C23" s="22"/>
      <c r="D23" s="23"/>
      <c r="E23" s="33" t="str">
        <f t="shared" si="0"/>
        <v> </v>
      </c>
      <c r="F23" s="34" t="str">
        <f t="shared" si="3"/>
        <v> </v>
      </c>
      <c r="G23" s="56" t="str">
        <f t="shared" si="4"/>
        <v> </v>
      </c>
      <c r="H23" s="60" t="str">
        <f t="shared" si="1"/>
        <v> </v>
      </c>
      <c r="I23" s="60" t="e">
        <f t="shared" si="2"/>
        <v>#N/A</v>
      </c>
      <c r="J23" s="60" t="e">
        <f t="shared" si="2"/>
        <v>#N/A</v>
      </c>
      <c r="K23" s="61" t="e">
        <f t="shared" si="2"/>
        <v>#N/A</v>
      </c>
    </row>
    <row r="24" spans="1:11" ht="12.75" customHeight="1">
      <c r="A24" s="77"/>
      <c r="B24" s="83"/>
      <c r="C24" s="24"/>
      <c r="D24" s="25"/>
      <c r="E24" s="33" t="str">
        <f t="shared" si="0"/>
        <v> </v>
      </c>
      <c r="F24" s="34" t="str">
        <f t="shared" si="3"/>
        <v> </v>
      </c>
      <c r="G24" s="56" t="str">
        <f t="shared" si="4"/>
        <v> </v>
      </c>
      <c r="H24" s="62" t="str">
        <f t="shared" si="1"/>
        <v> </v>
      </c>
      <c r="I24" s="62" t="e">
        <f t="shared" si="2"/>
        <v>#N/A</v>
      </c>
      <c r="J24" s="62" t="e">
        <f t="shared" si="2"/>
        <v>#N/A</v>
      </c>
      <c r="K24" s="63" t="e">
        <f t="shared" si="2"/>
        <v>#N/A</v>
      </c>
    </row>
    <row r="25" spans="1:11" ht="12.75" customHeight="1">
      <c r="A25" s="75" t="s">
        <v>40</v>
      </c>
      <c r="B25" s="79" t="s">
        <v>88</v>
      </c>
      <c r="C25" s="20"/>
      <c r="D25" s="21"/>
      <c r="E25" s="33" t="str">
        <f t="shared" si="0"/>
        <v> </v>
      </c>
      <c r="F25" s="34" t="str">
        <f t="shared" si="3"/>
        <v> </v>
      </c>
      <c r="G25" s="56" t="str">
        <f t="shared" si="4"/>
        <v> </v>
      </c>
      <c r="H25" s="68" t="str">
        <f t="shared" si="1"/>
        <v> </v>
      </c>
      <c r="I25" s="68" t="e">
        <f t="shared" si="2"/>
        <v>#N/A</v>
      </c>
      <c r="J25" s="68" t="e">
        <f t="shared" si="2"/>
        <v>#N/A</v>
      </c>
      <c r="K25" s="69" t="e">
        <f t="shared" si="2"/>
        <v>#N/A</v>
      </c>
    </row>
    <row r="26" spans="1:11" ht="12.75" customHeight="1">
      <c r="A26" s="76"/>
      <c r="B26" s="86" t="s">
        <v>81</v>
      </c>
      <c r="C26" s="88">
        <v>150</v>
      </c>
      <c r="D26" s="36">
        <v>3</v>
      </c>
      <c r="E26" s="33">
        <f t="shared" si="0"/>
        <v>121.4</v>
      </c>
      <c r="F26" s="34" t="str">
        <f t="shared" si="3"/>
        <v> - </v>
      </c>
      <c r="G26" s="56">
        <f t="shared" si="4"/>
        <v>127</v>
      </c>
      <c r="H26" s="60" t="str">
        <f>IF(ISBLANK(D26)," ",VLOOKUP(D26,Zone,7,FALSE))</f>
        <v>Comfortabel gevoel, praten is nog mogelijk</v>
      </c>
      <c r="I26" s="60">
        <f t="shared" si="2"/>
        <v>121.4</v>
      </c>
      <c r="J26" s="60">
        <f t="shared" si="2"/>
        <v>121.4</v>
      </c>
      <c r="K26" s="61">
        <f t="shared" si="2"/>
        <v>121.4</v>
      </c>
    </row>
    <row r="27" spans="1:11" ht="12.75" customHeight="1">
      <c r="A27" s="76"/>
      <c r="B27" s="82" t="s">
        <v>85</v>
      </c>
      <c r="C27" s="22">
        <v>60</v>
      </c>
      <c r="D27" s="23">
        <v>4</v>
      </c>
      <c r="E27" s="33">
        <f t="shared" si="0"/>
        <v>128</v>
      </c>
      <c r="F27" s="34" t="str">
        <f t="shared" si="3"/>
        <v> - </v>
      </c>
      <c r="G27" s="56">
        <f t="shared" si="4"/>
        <v>135.8</v>
      </c>
      <c r="H27" s="60" t="str">
        <f t="shared" si="1"/>
        <v>Minder comfortabel gevoel, praten wordt moeilijker</v>
      </c>
      <c r="I27" s="60">
        <f t="shared" si="2"/>
        <v>128</v>
      </c>
      <c r="J27" s="60">
        <f t="shared" si="2"/>
        <v>128</v>
      </c>
      <c r="K27" s="61">
        <f t="shared" si="2"/>
        <v>128</v>
      </c>
    </row>
    <row r="28" spans="1:11" ht="12.75" customHeight="1">
      <c r="A28" s="77"/>
      <c r="B28" s="83" t="s">
        <v>71</v>
      </c>
      <c r="C28" s="24">
        <v>30</v>
      </c>
      <c r="D28" s="25">
        <v>6</v>
      </c>
      <c r="E28" s="33">
        <f t="shared" si="0"/>
        <v>140.10000000000002</v>
      </c>
      <c r="F28" s="34" t="str">
        <f t="shared" si="3"/>
        <v> - </v>
      </c>
      <c r="G28" s="56">
        <f t="shared" si="4"/>
        <v>142.39999999999998</v>
      </c>
      <c r="H28" s="62" t="str">
        <f t="shared" si="1"/>
        <v>Oncomfortabel gevoel, harde training</v>
      </c>
      <c r="I28" s="62">
        <f t="shared" si="2"/>
        <v>140.10000000000002</v>
      </c>
      <c r="J28" s="62">
        <f t="shared" si="2"/>
        <v>140.10000000000002</v>
      </c>
      <c r="K28" s="63">
        <f t="shared" si="2"/>
        <v>140.10000000000002</v>
      </c>
    </row>
    <row r="29" spans="1:11" ht="12.75" customHeight="1">
      <c r="A29" s="76" t="s">
        <v>5</v>
      </c>
      <c r="B29" s="80" t="s">
        <v>83</v>
      </c>
      <c r="C29" s="35"/>
      <c r="D29" s="36"/>
      <c r="E29" s="33" t="str">
        <f t="shared" si="0"/>
        <v> </v>
      </c>
      <c r="F29" s="34" t="str">
        <f t="shared" si="3"/>
        <v> </v>
      </c>
      <c r="G29" s="56" t="str">
        <f t="shared" si="4"/>
        <v> </v>
      </c>
      <c r="H29" s="73" t="str">
        <f t="shared" si="1"/>
        <v> </v>
      </c>
      <c r="I29" s="73" t="e">
        <f t="shared" si="2"/>
        <v>#N/A</v>
      </c>
      <c r="J29" s="73" t="e">
        <f t="shared" si="2"/>
        <v>#N/A</v>
      </c>
      <c r="K29" s="74" t="e">
        <f t="shared" si="2"/>
        <v>#N/A</v>
      </c>
    </row>
    <row r="30" spans="1:11" ht="12.75" customHeight="1">
      <c r="A30" s="76"/>
      <c r="B30" s="81" t="s">
        <v>52</v>
      </c>
      <c r="C30" s="35">
        <v>120</v>
      </c>
      <c r="D30" s="36">
        <v>2</v>
      </c>
      <c r="E30" s="33">
        <f t="shared" si="0"/>
        <v>117</v>
      </c>
      <c r="F30" s="34" t="str">
        <f t="shared" si="3"/>
        <v> - </v>
      </c>
      <c r="G30" s="56">
        <f t="shared" si="4"/>
        <v>120.4</v>
      </c>
      <c r="H30" s="60" t="str">
        <f>IF(ISBLANK(D30)," ",VLOOKUP(D30,Zone,7,FALSE))</f>
        <v>Relax, nooit buiten adem</v>
      </c>
      <c r="I30" s="60">
        <f t="shared" si="2"/>
        <v>117</v>
      </c>
      <c r="J30" s="60">
        <f t="shared" si="2"/>
        <v>117</v>
      </c>
      <c r="K30" s="61">
        <f t="shared" si="2"/>
        <v>117</v>
      </c>
    </row>
    <row r="31" spans="1:11" ht="12.75" customHeight="1">
      <c r="A31" s="76"/>
      <c r="B31" s="84"/>
      <c r="C31" s="22"/>
      <c r="D31" s="23"/>
      <c r="E31" s="33" t="str">
        <f t="shared" si="0"/>
        <v> </v>
      </c>
      <c r="F31" s="34" t="str">
        <f t="shared" si="3"/>
        <v> </v>
      </c>
      <c r="G31" s="56" t="str">
        <f t="shared" si="4"/>
        <v> </v>
      </c>
      <c r="H31" s="60" t="str">
        <f t="shared" si="1"/>
        <v> </v>
      </c>
      <c r="I31" s="60" t="e">
        <f t="shared" si="2"/>
        <v>#N/A</v>
      </c>
      <c r="J31" s="60" t="e">
        <f t="shared" si="2"/>
        <v>#N/A</v>
      </c>
      <c r="K31" s="61" t="e">
        <f t="shared" si="2"/>
        <v>#N/A</v>
      </c>
    </row>
    <row r="32" spans="1:11" ht="12.75" customHeight="1" thickBot="1">
      <c r="A32" s="78"/>
      <c r="B32" s="85"/>
      <c r="C32" s="30"/>
      <c r="D32" s="31"/>
      <c r="E32" s="38" t="str">
        <f t="shared" si="0"/>
        <v> </v>
      </c>
      <c r="F32" s="39" t="str">
        <f t="shared" si="3"/>
        <v> </v>
      </c>
      <c r="G32" s="57" t="str">
        <f t="shared" si="4"/>
        <v> </v>
      </c>
      <c r="H32" s="70" t="str">
        <f t="shared" si="1"/>
        <v> </v>
      </c>
      <c r="I32" s="70" t="e">
        <f t="shared" si="2"/>
        <v>#N/A</v>
      </c>
      <c r="J32" s="70" t="e">
        <f t="shared" si="2"/>
        <v>#N/A</v>
      </c>
      <c r="K32" s="71" t="e">
        <f t="shared" si="2"/>
        <v>#N/A</v>
      </c>
    </row>
    <row r="33" spans="2:3" ht="12.75">
      <c r="B33" s="18" t="s">
        <v>9</v>
      </c>
      <c r="C33" s="32">
        <f>SUM(C5:C32)</f>
        <v>551</v>
      </c>
    </row>
    <row r="35" spans="1:11" ht="12" customHeight="1">
      <c r="A35" s="42" t="s">
        <v>41</v>
      </c>
      <c r="B35" s="64" t="s">
        <v>56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" customHeight="1">
      <c r="A36" s="41" t="s">
        <v>34</v>
      </c>
      <c r="B36" s="59" t="s">
        <v>33</v>
      </c>
      <c r="C36" s="59"/>
      <c r="D36" s="59"/>
      <c r="E36" s="59"/>
      <c r="F36" s="59"/>
      <c r="G36" s="59"/>
      <c r="H36" s="59"/>
      <c r="I36" s="59"/>
      <c r="J36" s="59"/>
      <c r="K36" s="59"/>
    </row>
    <row r="37" spans="1:11" ht="12" customHeight="1">
      <c r="A37" s="41" t="s">
        <v>82</v>
      </c>
      <c r="B37" s="59" t="s">
        <v>84</v>
      </c>
      <c r="C37" s="59"/>
      <c r="D37" s="59"/>
      <c r="E37" s="59"/>
      <c r="F37" s="59"/>
      <c r="G37" s="59"/>
      <c r="H37" s="59"/>
      <c r="I37" s="59"/>
      <c r="J37" s="59"/>
      <c r="K37" s="59"/>
    </row>
    <row r="38" spans="1:11" ht="12" customHeight="1">
      <c r="A38" s="41" t="s">
        <v>35</v>
      </c>
      <c r="B38" s="59" t="s">
        <v>37</v>
      </c>
      <c r="C38" s="59"/>
      <c r="D38" s="59"/>
      <c r="E38" s="59"/>
      <c r="F38" s="59"/>
      <c r="G38" s="59"/>
      <c r="H38" s="59"/>
      <c r="I38" s="59"/>
      <c r="J38" s="59"/>
      <c r="K38" s="59"/>
    </row>
    <row r="39" spans="1:11" ht="12" customHeight="1">
      <c r="A39" s="41" t="s">
        <v>49</v>
      </c>
      <c r="B39" s="59" t="s">
        <v>50</v>
      </c>
      <c r="C39" s="59"/>
      <c r="D39" s="59"/>
      <c r="E39" s="59"/>
      <c r="F39" s="59"/>
      <c r="G39" s="59"/>
      <c r="H39" s="59"/>
      <c r="I39" s="59"/>
      <c r="J39" s="59"/>
      <c r="K39" s="59"/>
    </row>
    <row r="40" spans="1:11" ht="12" customHeight="1">
      <c r="A40" s="41" t="s">
        <v>36</v>
      </c>
      <c r="B40" s="59" t="s">
        <v>51</v>
      </c>
      <c r="C40" s="59"/>
      <c r="D40" s="59"/>
      <c r="E40" s="59"/>
      <c r="F40" s="59"/>
      <c r="G40" s="59"/>
      <c r="H40" s="59"/>
      <c r="I40" s="59"/>
      <c r="J40" s="59"/>
      <c r="K40" s="59"/>
    </row>
  </sheetData>
  <sheetProtection/>
  <mergeCells count="43">
    <mergeCell ref="B35:K35"/>
    <mergeCell ref="B36:K36"/>
    <mergeCell ref="B37:K37"/>
    <mergeCell ref="B38:K38"/>
    <mergeCell ref="B39:K39"/>
    <mergeCell ref="B40:K40"/>
    <mergeCell ref="A25:A28"/>
    <mergeCell ref="H25:K25"/>
    <mergeCell ref="H26:K26"/>
    <mergeCell ref="H27:K27"/>
    <mergeCell ref="H28:K28"/>
    <mergeCell ref="A29:A32"/>
    <mergeCell ref="H29:K29"/>
    <mergeCell ref="H30:K30"/>
    <mergeCell ref="H31:K31"/>
    <mergeCell ref="H32:K32"/>
    <mergeCell ref="A17:A20"/>
    <mergeCell ref="H17:K17"/>
    <mergeCell ref="H18:K18"/>
    <mergeCell ref="H19:K19"/>
    <mergeCell ref="H20:K20"/>
    <mergeCell ref="A21:A24"/>
    <mergeCell ref="H21:K21"/>
    <mergeCell ref="H22:K22"/>
    <mergeCell ref="H23:K23"/>
    <mergeCell ref="H24:K24"/>
    <mergeCell ref="A9:A12"/>
    <mergeCell ref="H9:K9"/>
    <mergeCell ref="H10:K10"/>
    <mergeCell ref="H11:K11"/>
    <mergeCell ref="H12:K12"/>
    <mergeCell ref="A13:A16"/>
    <mergeCell ref="H13:K13"/>
    <mergeCell ref="H14:K14"/>
    <mergeCell ref="H15:K15"/>
    <mergeCell ref="H16:K16"/>
    <mergeCell ref="E4:G4"/>
    <mergeCell ref="H4:K4"/>
    <mergeCell ref="A5:A8"/>
    <mergeCell ref="H5:K5"/>
    <mergeCell ref="H6:K6"/>
    <mergeCell ref="H7:K7"/>
    <mergeCell ref="H8:K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K.U.Leuven Faculteit FaBeR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u0043422</dc:creator>
  <cp:keywords/>
  <dc:description/>
  <cp:lastModifiedBy>TonV</cp:lastModifiedBy>
  <cp:lastPrinted>2007-01-18T11:21:42Z</cp:lastPrinted>
  <dcterms:created xsi:type="dcterms:W3CDTF">2007-01-17T11:43:39Z</dcterms:created>
  <dcterms:modified xsi:type="dcterms:W3CDTF">2007-12-20T18:24:12Z</dcterms:modified>
  <cp:category/>
  <cp:version/>
  <cp:contentType/>
  <cp:contentStatus/>
</cp:coreProperties>
</file>